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6930" activeTab="1"/>
  </bookViews>
  <sheets>
    <sheet name="Кейс 1" sheetId="3" r:id="rId1"/>
    <sheet name="Кейс 2" sheetId="4" r:id="rId2"/>
    <sheet name="Кейс 4" sheetId="5" state="hidden" r:id="rId3"/>
    <sheet name="Кейс 3.1" sheetId="6" state="hidden" r:id="rId4"/>
    <sheet name="Кейс 5" sheetId="7" state="hidden" r:id="rId5"/>
  </sheets>
  <calcPr calcId="162913"/>
</workbook>
</file>

<file path=xl/calcChain.xml><?xml version="1.0" encoding="utf-8"?>
<calcChain xmlns="http://schemas.openxmlformats.org/spreadsheetml/2006/main">
  <c r="E22" i="7" l="1"/>
  <c r="D22" i="7"/>
  <c r="B22" i="7"/>
  <c r="C21" i="7"/>
  <c r="C20" i="7"/>
  <c r="C19" i="7"/>
  <c r="C18" i="7"/>
  <c r="C17" i="7"/>
  <c r="C16" i="7"/>
  <c r="C15" i="7"/>
  <c r="C14" i="7"/>
  <c r="B60" i="6"/>
  <c r="H54" i="6"/>
  <c r="F49" i="6"/>
  <c r="F55" i="6" s="1"/>
  <c r="F57" i="6" s="1"/>
  <c r="E49" i="6"/>
  <c r="E46" i="6" s="1"/>
  <c r="D49" i="6"/>
  <c r="D46" i="6" s="1"/>
  <c r="C49" i="6"/>
  <c r="C55" i="6" s="1"/>
  <c r="C57" i="6" s="1"/>
  <c r="B49" i="6"/>
  <c r="B55" i="6" s="1"/>
  <c r="F16" i="6"/>
  <c r="E16" i="6"/>
  <c r="D16" i="6"/>
  <c r="C16" i="6"/>
  <c r="B16" i="6"/>
  <c r="B13" i="6" s="1"/>
  <c r="B10" i="6" s="1"/>
  <c r="F13" i="6"/>
  <c r="F10" i="6" s="1"/>
  <c r="E13" i="6"/>
  <c r="E10" i="6" s="1"/>
  <c r="B26" i="6" s="1"/>
  <c r="D13" i="6"/>
  <c r="D10" i="6" s="1"/>
  <c r="C13" i="6"/>
  <c r="C10" i="6" s="1"/>
  <c r="B31" i="5"/>
  <c r="E28" i="5"/>
  <c r="F19" i="5"/>
  <c r="P11" i="4"/>
  <c r="O11" i="4"/>
  <c r="M11" i="4"/>
  <c r="K11" i="4"/>
  <c r="J11" i="4"/>
  <c r="G11" i="4"/>
  <c r="P10" i="4"/>
  <c r="O10" i="4"/>
  <c r="J10" i="4"/>
  <c r="M10" i="4" s="1"/>
  <c r="G10" i="4"/>
  <c r="P9" i="4"/>
  <c r="O9" i="4"/>
  <c r="J9" i="4"/>
  <c r="K9" i="4" s="1"/>
  <c r="G9" i="4"/>
  <c r="F9" i="4"/>
  <c r="P8" i="4"/>
  <c r="O8" i="4"/>
  <c r="J8" i="4"/>
  <c r="M8" i="4" s="1"/>
  <c r="G8" i="4"/>
  <c r="F8" i="4"/>
  <c r="P7" i="4"/>
  <c r="O7" i="4"/>
  <c r="J7" i="4"/>
  <c r="M7" i="4" s="1"/>
  <c r="G7" i="4"/>
  <c r="F7" i="4"/>
  <c r="P6" i="4"/>
  <c r="O6" i="4"/>
  <c r="M6" i="4"/>
  <c r="K6" i="4"/>
  <c r="J6" i="4"/>
  <c r="G6" i="4"/>
  <c r="F6" i="4"/>
  <c r="P5" i="4"/>
  <c r="O5" i="4"/>
  <c r="J5" i="4"/>
  <c r="K5" i="4" s="1"/>
  <c r="G5" i="4"/>
  <c r="F5" i="4"/>
  <c r="P4" i="4"/>
  <c r="O4" i="4"/>
  <c r="J4" i="4"/>
  <c r="M4" i="4" s="1"/>
  <c r="G4" i="4"/>
  <c r="F4" i="4"/>
  <c r="J56" i="3"/>
  <c r="I56" i="3"/>
  <c r="P55" i="3"/>
  <c r="R55" i="3" s="1"/>
  <c r="S55" i="3" s="1"/>
  <c r="M55" i="3"/>
  <c r="N55" i="3" s="1"/>
  <c r="K55" i="3"/>
  <c r="M54" i="3"/>
  <c r="P54" i="3" s="1"/>
  <c r="R54" i="3" s="1"/>
  <c r="S54" i="3" s="1"/>
  <c r="K54" i="3"/>
  <c r="M53" i="3"/>
  <c r="P53" i="3" s="1"/>
  <c r="R53" i="3" s="1"/>
  <c r="S53" i="3" s="1"/>
  <c r="K53" i="3"/>
  <c r="P52" i="3"/>
  <c r="R52" i="3" s="1"/>
  <c r="S52" i="3" s="1"/>
  <c r="M52" i="3"/>
  <c r="N52" i="3" s="1"/>
  <c r="K52" i="3"/>
  <c r="M51" i="3"/>
  <c r="P51" i="3" s="1"/>
  <c r="R51" i="3" s="1"/>
  <c r="S51" i="3" s="1"/>
  <c r="K51" i="3"/>
  <c r="K56" i="3" s="1"/>
  <c r="M50" i="3"/>
  <c r="N50" i="3" s="1"/>
  <c r="K50" i="3"/>
  <c r="M49" i="3"/>
  <c r="P49" i="3" s="1"/>
  <c r="K49" i="3"/>
  <c r="C29" i="3"/>
  <c r="C24" i="3"/>
  <c r="D48" i="6" l="1"/>
  <c r="D44" i="6"/>
  <c r="D45" i="6" s="1"/>
  <c r="E48" i="6"/>
  <c r="E44" i="6"/>
  <c r="E45" i="6" s="1"/>
  <c r="B57" i="6"/>
  <c r="R49" i="3"/>
  <c r="F20" i="5"/>
  <c r="F21" i="5" s="1"/>
  <c r="F22" i="5" s="1"/>
  <c r="K4" i="4"/>
  <c r="P50" i="3"/>
  <c r="R50" i="3" s="1"/>
  <c r="S50" i="3" s="1"/>
  <c r="M9" i="4"/>
  <c r="K7" i="4"/>
  <c r="C46" i="6"/>
  <c r="N51" i="3"/>
  <c r="N54" i="3"/>
  <c r="M5" i="4"/>
  <c r="F46" i="6"/>
  <c r="B46" i="6"/>
  <c r="M56" i="3"/>
  <c r="L56" i="3" s="1"/>
  <c r="K10" i="4"/>
  <c r="E55" i="6"/>
  <c r="E57" i="6" s="1"/>
  <c r="H49" i="6"/>
  <c r="N56" i="3"/>
  <c r="D55" i="6"/>
  <c r="D57" i="6" s="1"/>
  <c r="N49" i="3"/>
  <c r="N53" i="3"/>
  <c r="K8" i="4"/>
  <c r="S49" i="3" l="1"/>
  <c r="R56" i="3"/>
  <c r="P56" i="3"/>
  <c r="O56" i="3" s="1"/>
  <c r="B61" i="6"/>
  <c r="B63" i="6" s="1"/>
  <c r="B48" i="6"/>
  <c r="H46" i="6"/>
  <c r="B44" i="6"/>
  <c r="F48" i="6"/>
  <c r="F44" i="6"/>
  <c r="F45" i="6" s="1"/>
  <c r="H55" i="6"/>
  <c r="C48" i="6"/>
  <c r="C44" i="6"/>
  <c r="C45" i="6" s="1"/>
  <c r="H44" i="6" l="1"/>
  <c r="B45" i="6"/>
  <c r="Q56" i="3"/>
  <c r="S56" i="3"/>
</calcChain>
</file>

<file path=xl/sharedStrings.xml><?xml version="1.0" encoding="utf-8"?>
<sst xmlns="http://schemas.openxmlformats.org/spreadsheetml/2006/main" count="304" uniqueCount="235">
  <si>
    <t>CR</t>
  </si>
  <si>
    <t>C1</t>
  </si>
  <si>
    <t>CTR</t>
  </si>
  <si>
    <t>CR1</t>
  </si>
  <si>
    <t>CTR:</t>
  </si>
  <si>
    <t>CPM</t>
  </si>
  <si>
    <t>CPC</t>
  </si>
  <si>
    <t>ДРР:</t>
  </si>
  <si>
    <t>ROMI</t>
  </si>
  <si>
    <t>Прибыль</t>
  </si>
  <si>
    <t>ROI</t>
  </si>
  <si>
    <t>Планируем к запуску новый продукт — курсы по фотографиям</t>
  </si>
  <si>
    <t>Хотим запустить MVP, чтобы протестировать спрос</t>
  </si>
  <si>
    <t>MVP — Minimum Viable Product — минимально жизнеспособный продукт</t>
  </si>
  <si>
    <t>Для этого подготовили миникурсы в записи</t>
  </si>
  <si>
    <t>О термине</t>
  </si>
  <si>
    <t>Определили критерии успешного теста:</t>
  </si>
  <si>
    <t>100 продаж</t>
  </si>
  <si>
    <t>Воронка:</t>
  </si>
  <si>
    <t>Имеющиеся данные:</t>
  </si>
  <si>
    <t>Гипотезы:</t>
  </si>
  <si>
    <t>Рекламное объявление у блогеров / в Telegram-каналах</t>
  </si>
  <si>
    <t>Продажи</t>
  </si>
  <si>
    <t>CR в оплату заказа</t>
  </si>
  <si>
    <t>— на основании данных по продажам курсов в этой ценовой категории</t>
  </si>
  <si>
    <t>Переход на страницу продукта</t>
  </si>
  <si>
    <t>CAC</t>
  </si>
  <si>
    <t>CR в заказ</t>
  </si>
  <si>
    <t>— на основании опыта продвижения продуктов в в этой ценовой категории</t>
  </si>
  <si>
    <t>Оформление заказа (заявка)</t>
  </si>
  <si>
    <t>Средний чек</t>
  </si>
  <si>
    <t>Оплата</t>
  </si>
  <si>
    <t>Расходы на продукт</t>
  </si>
  <si>
    <t>Вопрос</t>
  </si>
  <si>
    <t>Сколько нужно трафика для успешного теста?</t>
  </si>
  <si>
    <t>Сколько максимум можем платить за клики в рекламе?</t>
  </si>
  <si>
    <t>Какой будет ROI?</t>
  </si>
  <si>
    <t>Трафик</t>
  </si>
  <si>
    <t>=кол-во кликов в нашем случае</t>
  </si>
  <si>
    <t>Заказ</t>
  </si>
  <si>
    <t>CR2</t>
  </si>
  <si>
    <t>Продажи (покупатели)</t>
  </si>
  <si>
    <t>Доход</t>
  </si>
  <si>
    <t>Бюджет на маркетинг</t>
  </si>
  <si>
    <t>Расход на продукт</t>
  </si>
  <si>
    <t>Итого расходы</t>
  </si>
  <si>
    <t>Что делать дальше с этими данными?</t>
  </si>
  <si>
    <t>Идём к маркетологу по партнёрским размещениям и просим подобрать каналы, в которых стоимость клика будет не выше указанной</t>
  </si>
  <si>
    <t>Маркетолог анализирует ЦА, на её основании подбирает площадки</t>
  </si>
  <si>
    <t>Дальше маркетолог связывается с владельцами каналов, запрашивает статистику по рекламных интеграциям, отсеивает неподходящие каналы, договаривается о размещении</t>
  </si>
  <si>
    <t xml:space="preserve">Итого: </t>
  </si>
  <si>
    <t>Продукт</t>
  </si>
  <si>
    <t>Площадка</t>
  </si>
  <si>
    <t>Название</t>
  </si>
  <si>
    <t>Ссылка</t>
  </si>
  <si>
    <t>Статус</t>
  </si>
  <si>
    <t>Дата выхода</t>
  </si>
  <si>
    <t>Ссылка с метками</t>
  </si>
  <si>
    <t>Полная цена</t>
  </si>
  <si>
    <t>Просмотры</t>
  </si>
  <si>
    <t>Охват</t>
  </si>
  <si>
    <t>План</t>
  </si>
  <si>
    <t>Переходы</t>
  </si>
  <si>
    <t>Заказы</t>
  </si>
  <si>
    <t>Оплаты</t>
  </si>
  <si>
    <t>Миникурсы по фотографиям</t>
  </si>
  <si>
    <t>Telegram</t>
  </si>
  <si>
    <t>kkkrem</t>
  </si>
  <si>
    <t>https://www.tg.com/kkkrem/</t>
  </si>
  <si>
    <t>Согласовано</t>
  </si>
  <si>
    <t>http://netolo.gy/fUa</t>
  </si>
  <si>
    <t>Психология Маркетинга</t>
  </si>
  <si>
    <t>https://t.me/marketpsy</t>
  </si>
  <si>
    <t>В работе</t>
  </si>
  <si>
    <t>http://netolo.gy/fUb</t>
  </si>
  <si>
    <t>Маркетинг в картинках | Продажи как искусство</t>
  </si>
  <si>
    <t>https://t.me/MarketingInPicture</t>
  </si>
  <si>
    <t>http://netolo.gy/fUc</t>
  </si>
  <si>
    <t>Партизанский Маркетинг</t>
  </si>
  <si>
    <t>https://t.me/GuerrillaMarketing</t>
  </si>
  <si>
    <t>Опубликовано</t>
  </si>
  <si>
    <t>http://netolo.gy/fUd</t>
  </si>
  <si>
    <t>Креативный Маркетинг</t>
  </si>
  <si>
    <t>https://t.me/AdPoster</t>
  </si>
  <si>
    <t>http://netolo.gy/fUe</t>
  </si>
  <si>
    <t>Репутационный маркетинг</t>
  </si>
  <si>
    <t>https://t.me/GetFeedback</t>
  </si>
  <si>
    <t>http://netolo.gy/fUf</t>
  </si>
  <si>
    <t>Зашкваркетинг</t>
  </si>
  <si>
    <t>https://t.me/dankmarketing</t>
  </si>
  <si>
    <t>http://netolo.gy/fUg</t>
  </si>
  <si>
    <t xml:space="preserve">Нюансы: </t>
  </si>
  <si>
    <t>— не все пользователи будут оформлять заказ с первого касания. Кто-то будет возвращаться через прямые заходы и поисковые системы</t>
  </si>
  <si>
    <t>— большие риски, т.к. подобное размещение у партнёров не является рекламой по модели PPC, а значит стоимость клика в реальности может сильно отличаться</t>
  </si>
  <si>
    <t>Оценить результаты акции</t>
  </si>
  <si>
    <t>Команда маркетинга</t>
  </si>
  <si>
    <t>Команда витрины</t>
  </si>
  <si>
    <t>Продуктологи</t>
  </si>
  <si>
    <t>Канал</t>
  </si>
  <si>
    <t>Формат</t>
  </si>
  <si>
    <t>Потрачено на маркетинг</t>
  </si>
  <si>
    <t>Кол-во показов</t>
  </si>
  <si>
    <t>Кол-во кликов / переходов</t>
  </si>
  <si>
    <t>Конверсия в клик</t>
  </si>
  <si>
    <t>Цена за клик</t>
  </si>
  <si>
    <t>Конверсия в заказ</t>
  </si>
  <si>
    <t>Стоимость заказа</t>
  </si>
  <si>
    <t>Конверсия в оплату</t>
  </si>
  <si>
    <t>Стоимость оплаченного заказа</t>
  </si>
  <si>
    <t>Выручка</t>
  </si>
  <si>
    <t>Яндекс</t>
  </si>
  <si>
    <t>Поиск</t>
  </si>
  <si>
    <t>Ретаргетинг</t>
  </si>
  <si>
    <t>РСЯ</t>
  </si>
  <si>
    <t>Safari</t>
  </si>
  <si>
    <t>ВКонтакте</t>
  </si>
  <si>
    <t>Промопост</t>
  </si>
  <si>
    <t>Одноклассники</t>
  </si>
  <si>
    <t>PR</t>
  </si>
  <si>
    <t>Статьи</t>
  </si>
  <si>
    <t>Инфопартнёры</t>
  </si>
  <si>
    <t>Публикации</t>
  </si>
  <si>
    <t>3 канала</t>
  </si>
  <si>
    <t>1. Оценить эффективность каждого канала — как вы это сделаете (сделать) и какие каналы не эффективны (выделить красным)</t>
  </si>
  <si>
    <t>2. В неэффективных каналах выделить этапы, на которых случилась просадка</t>
  </si>
  <si>
    <t>3. Что вы будете делать и почему</t>
  </si>
  <si>
    <t>4. Каким вы видите идеальный отчёт по метрикам эффекитвности — ваш идеальный дашборд</t>
  </si>
  <si>
    <t>Вы занимаетесь привлечением клиентов в b2b</t>
  </si>
  <si>
    <t>Дано:</t>
  </si>
  <si>
    <t>Средний чек (AoV)</t>
  </si>
  <si>
    <t>Маркетиновый бюджет (AC):</t>
  </si>
  <si>
    <t>Реклама</t>
  </si>
  <si>
    <t>Retention 1 года</t>
  </si>
  <si>
    <t>Сайт</t>
  </si>
  <si>
    <t>Retention 2 года</t>
  </si>
  <si>
    <t>Форма заявки</t>
  </si>
  <si>
    <t xml:space="preserve">Конверсия в заявку: </t>
  </si>
  <si>
    <t>Звонок менеджера</t>
  </si>
  <si>
    <t>Конверсия из заявки в продажу:</t>
  </si>
  <si>
    <t>Встреча с менеджером</t>
  </si>
  <si>
    <t xml:space="preserve">Маржинальность: </t>
  </si>
  <si>
    <t>Заключение договора на год</t>
  </si>
  <si>
    <t>Пролонгация договора</t>
  </si>
  <si>
    <t>Стоимость клика в Facebok:</t>
  </si>
  <si>
    <t>Задача:</t>
  </si>
  <si>
    <t xml:space="preserve">Посчитайте, сколько вы можете привлечь клиентов на такой бюджет и сколько вы заработаете с них за 3 года </t>
  </si>
  <si>
    <t>Таргет FB</t>
  </si>
  <si>
    <t>1 год</t>
  </si>
  <si>
    <t>2 год</t>
  </si>
  <si>
    <t>3 год</t>
  </si>
  <si>
    <t>Кол-во заявок</t>
  </si>
  <si>
    <t>CPA</t>
  </si>
  <si>
    <t>С2</t>
  </si>
  <si>
    <t>Кол-во платящих клиентов</t>
  </si>
  <si>
    <t>СAC</t>
  </si>
  <si>
    <t>AoV</t>
  </si>
  <si>
    <t>Кол-во покупок на клиента за 3 года (APC):</t>
  </si>
  <si>
    <t>AMPPU</t>
  </si>
  <si>
    <t>— Считаем с учетом маржинальности = AMPPU</t>
  </si>
  <si>
    <t>AC</t>
  </si>
  <si>
    <t>Revenue</t>
  </si>
  <si>
    <t>Посчитать, какая будет предельная стоимость клика в каждом из каналов, при условии, что ДРР должен быть максимум 20%</t>
  </si>
  <si>
    <t>Средний чек (AoV):</t>
  </si>
  <si>
    <t>— Продвигаем только один товар</t>
  </si>
  <si>
    <t>Конверсия на сайте:</t>
  </si>
  <si>
    <t>разная по каналам</t>
  </si>
  <si>
    <t>— Исторические данные + результаты тестов по каналам</t>
  </si>
  <si>
    <t>Конверсия заявка/оплата:</t>
  </si>
  <si>
    <t>— Пообещал отдел продаж:)</t>
  </si>
  <si>
    <t>— Установка руководства</t>
  </si>
  <si>
    <t>Контекст Яндекс</t>
  </si>
  <si>
    <t>Контекст Google</t>
  </si>
  <si>
    <t>КМС</t>
  </si>
  <si>
    <t>20 баллов</t>
  </si>
  <si>
    <t>Заявки</t>
  </si>
  <si>
    <t xml:space="preserve">Какой должна быть CPM в КМС, если конверсия в клик 0,5%? </t>
  </si>
  <si>
    <t>Конверсия</t>
  </si>
  <si>
    <t>Платящий</t>
  </si>
  <si>
    <t>5 баллов</t>
  </si>
  <si>
    <t>Распределить бюджет по каналам таким образом, чтобы общая выручка составили 5 млн. рублей, при ДРР ≈20%</t>
  </si>
  <si>
    <t>10 баллов</t>
  </si>
  <si>
    <t xml:space="preserve">Сколько посетителей нужно пригнать с каждого канала? </t>
  </si>
  <si>
    <t xml:space="preserve">Ваши действия после распределения бюджета? </t>
  </si>
  <si>
    <t>— Устанока руководства</t>
  </si>
  <si>
    <t>Revenue:</t>
  </si>
  <si>
    <t>— План по РК</t>
  </si>
  <si>
    <t>разный по каналам</t>
  </si>
  <si>
    <t>— Данные от маркетологов в каналах</t>
  </si>
  <si>
    <t>Среднее</t>
  </si>
  <si>
    <t>Кол-во оплат</t>
  </si>
  <si>
    <t>Итого:</t>
  </si>
  <si>
    <t>Вы маркетолог в недвижке</t>
  </si>
  <si>
    <t>В разных каналах вы продвигали бесплатное пособие «Как задорого благоустроить ваши хоромы»</t>
  </si>
  <si>
    <t>CJM пользователя был построен таким образом:</t>
  </si>
  <si>
    <t>Рекламное объявление</t>
  </si>
  <si>
    <t>Лендинг</t>
  </si>
  <si>
    <t>Оставление контактов</t>
  </si>
  <si>
    <t>Получение пособия на почту</t>
  </si>
  <si>
    <t>Данные по веб-аналитике</t>
  </si>
  <si>
    <t>Источник</t>
  </si>
  <si>
    <t>С1</t>
  </si>
  <si>
    <t>Скачиваний/регистраций</t>
  </si>
  <si>
    <t>Расход</t>
  </si>
  <si>
    <t>Контекстная реклама</t>
  </si>
  <si>
    <t>Прямой заход</t>
  </si>
  <si>
    <t>SMM</t>
  </si>
  <si>
    <t>Email-рассылка</t>
  </si>
  <si>
    <t>Органика</t>
  </si>
  <si>
    <t>Партнеры</t>
  </si>
  <si>
    <t>Таргет</t>
  </si>
  <si>
    <t>Другое</t>
  </si>
  <si>
    <t>После скачивания пользователи получали письма с информацией о ваших основных продуктах.</t>
  </si>
  <si>
    <t>Спустя 1 месяц дожима цепочек писем вы выгрузили данные по скачавшим пособие пользователям и увидели:</t>
  </si>
  <si>
    <t>Данные из CRM по User ID скачавших пособие</t>
  </si>
  <si>
    <t>Оставили заявку</t>
  </si>
  <si>
    <t>Встреча с МОП</t>
  </si>
  <si>
    <t>Покупка жилье, шт</t>
  </si>
  <si>
    <t>Покупка жилье, руб.</t>
  </si>
  <si>
    <t>Докупка Парковка, шт</t>
  </si>
  <si>
    <t>Докупка Парковка, руб.</t>
  </si>
  <si>
    <t>Докупка Ремонт, шт</t>
  </si>
  <si>
    <t>Докупка Ремонт, руб.</t>
  </si>
  <si>
    <t xml:space="preserve">Проанализировать эффективность продвижения пособия в покупку, чтобы определить плановые метрики для масштабирования РК </t>
  </si>
  <si>
    <t>САС:</t>
  </si>
  <si>
    <t>— сколько вы тратите на привлечение одного платящего клиента</t>
  </si>
  <si>
    <t>ARPPU:</t>
  </si>
  <si>
    <t>— сколько вы зарабатываете с одного платящего клиента</t>
  </si>
  <si>
    <t>ARPU:</t>
  </si>
  <si>
    <t>— сколько вы зарабатываете с одной регистрации</t>
  </si>
  <si>
    <t>CPA:</t>
  </si>
  <si>
    <t>— сколько вы потратили на привлечение одной регистрации</t>
  </si>
  <si>
    <t>C0:</t>
  </si>
  <si>
    <t>— сквозная конверсия из скачавших пособие</t>
  </si>
  <si>
    <t>CAC не выше 2 000 тенге.</t>
  </si>
  <si>
    <t>Средний чек 5 000 тенге.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</si>
</sst>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4" formatCode="_-* #,##0.00\ &quot;₸&quot;_-;\-* #,##0.00\ &quot;₸&quot;_-;_-* &quot;-&quot;??\ &quot;₸&quot;_-;_-@_-"/>
    <numFmt numFmtId="164" formatCode="0.0"/>
    <numFmt numFmtId="165" formatCode="0.0%"/>
    <numFmt numFmtId="166" formatCode="[$р.-419]#,##0"/>
    <numFmt numFmtId="167" formatCode="[$р.-419]#,##0.00"/>
    <numFmt numFmtId="168" formatCode="#,##0.00[$ ₽]"/>
    <numFmt numFmtId="169" formatCode="d\ mmmm"/>
    <numFmt numFmtId="170" formatCode="#,##0.0"/>
  </numFmts>
  <fonts count="13" x14ac:knownFonts="1">
    <font>
      <sz val="10"/>
      <color rgb="FF000000"/>
      <name val="Arial"/>
      <scheme val="minor"/>
    </font>
    <font>
      <b/>
      <sz val="14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i/>
      <sz val="10"/>
      <color theme="1"/>
      <name val="Arial"/>
    </font>
    <font>
      <u/>
      <sz val="10"/>
      <color rgb="FF1155CC"/>
      <name val="Arial"/>
    </font>
    <font>
      <sz val="10"/>
      <name val="Arial"/>
    </font>
    <font>
      <b/>
      <sz val="10"/>
      <color rgb="FFFFFF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b/>
      <sz val="11"/>
      <color theme="1"/>
      <name val="Arial"/>
    </font>
    <font>
      <b/>
      <sz val="12"/>
      <color theme="1"/>
      <name val="Arial"/>
    </font>
  </fonts>
  <fills count="17">
    <fill>
      <patternFill patternType="none"/>
    </fill>
    <fill>
      <patternFill patternType="gray125"/>
    </fill>
    <fill>
      <patternFill patternType="solid">
        <fgColor rgb="FFF4CCCC"/>
        <bgColor rgb="FFF4CC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rgb="FF6D9EEB"/>
        <bgColor rgb="FF6D9EEB"/>
      </patternFill>
    </fill>
    <fill>
      <patternFill patternType="solid">
        <fgColor rgb="FF9900FF"/>
        <bgColor rgb="FF9900FF"/>
      </patternFill>
    </fill>
    <fill>
      <patternFill patternType="solid">
        <fgColor rgb="FFFFF2CC"/>
        <bgColor rgb="FFFFF2CC"/>
      </patternFill>
    </fill>
    <fill>
      <patternFill patternType="solid">
        <fgColor rgb="FFB6D7A8"/>
        <bgColor rgb="FFB6D7A8"/>
      </patternFill>
    </fill>
    <fill>
      <patternFill patternType="solid">
        <fgColor rgb="FFEA9999"/>
        <bgColor rgb="FFEA9999"/>
      </patternFill>
    </fill>
    <fill>
      <patternFill patternType="solid">
        <fgColor rgb="FF93C47D"/>
        <bgColor rgb="FF93C47D"/>
      </patternFill>
    </fill>
    <fill>
      <patternFill patternType="solid">
        <fgColor rgb="FFEFEFEF"/>
        <bgColor rgb="FFEFEFEF"/>
      </patternFill>
    </fill>
    <fill>
      <patternFill patternType="solid">
        <fgColor rgb="FFD9EAD3"/>
        <bgColor rgb="FFD9EAD3"/>
      </patternFill>
    </fill>
    <fill>
      <patternFill patternType="solid">
        <fgColor rgb="FFC9DAF8"/>
        <bgColor rgb="FFC9DAF8"/>
      </patternFill>
    </fill>
    <fill>
      <patternFill patternType="solid">
        <fgColor rgb="FFD9D2E9"/>
        <bgColor rgb="FFD9D2E9"/>
      </patternFill>
    </fill>
    <fill>
      <patternFill patternType="solid">
        <fgColor rgb="FF000000"/>
        <bgColor rgb="FF000000"/>
      </patternFill>
    </fill>
    <fill>
      <patternFill patternType="solid">
        <fgColor rgb="FFF3F3F3"/>
        <bgColor rgb="FFF3F3F3"/>
      </patternFill>
    </fill>
  </fills>
  <borders count="1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50">
    <xf numFmtId="0" fontId="0" fillId="0" borderId="0" xfId="0" applyFont="1" applyAlignment="1"/>
    <xf numFmtId="0" fontId="1" fillId="0" borderId="0" xfId="0" applyFont="1"/>
    <xf numFmtId="0" fontId="2" fillId="2" borderId="0" xfId="0" applyFont="1" applyFill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0" xfId="0" applyFont="1"/>
    <xf numFmtId="0" fontId="2" fillId="3" borderId="0" xfId="0" applyFont="1" applyFill="1"/>
    <xf numFmtId="9" fontId="2" fillId="0" borderId="0" xfId="0" applyNumberFormat="1" applyFont="1"/>
    <xf numFmtId="10" fontId="2" fillId="0" borderId="0" xfId="0" applyNumberFormat="1" applyFont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2" fillId="0" borderId="5" xfId="0" applyFont="1" applyBorder="1"/>
    <xf numFmtId="0" fontId="2" fillId="0" borderId="2" xfId="0" applyFont="1" applyBorder="1"/>
    <xf numFmtId="0" fontId="2" fillId="0" borderId="4" xfId="0" applyFont="1" applyBorder="1"/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9" xfId="0" applyFont="1" applyBorder="1" applyAlignme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3" fillId="0" borderId="9" xfId="0" applyFont="1" applyBorder="1" applyAlignment="1"/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wrapText="1"/>
    </xf>
    <xf numFmtId="0" fontId="2" fillId="0" borderId="9" xfId="0" applyFont="1" applyBorder="1"/>
    <xf numFmtId="0" fontId="2" fillId="0" borderId="9" xfId="0" applyFont="1" applyBorder="1" applyAlignment="1">
      <alignment wrapText="1"/>
    </xf>
    <xf numFmtId="9" fontId="2" fillId="0" borderId="9" xfId="0" applyNumberFormat="1" applyFont="1" applyBorder="1"/>
    <xf numFmtId="166" fontId="2" fillId="0" borderId="9" xfId="0" applyNumberFormat="1" applyFont="1" applyBorder="1"/>
    <xf numFmtId="165" fontId="2" fillId="0" borderId="9" xfId="0" applyNumberFormat="1" applyFont="1" applyBorder="1"/>
    <xf numFmtId="0" fontId="1" fillId="0" borderId="0" xfId="0" applyFont="1" applyAlignment="1"/>
    <xf numFmtId="0" fontId="2" fillId="0" borderId="9" xfId="0" applyFont="1" applyBorder="1" applyAlignment="1">
      <alignment horizontal="right"/>
    </xf>
    <xf numFmtId="167" fontId="2" fillId="4" borderId="9" xfId="0" applyNumberFormat="1" applyFont="1" applyFill="1" applyBorder="1" applyAlignment="1">
      <alignment horizontal="right"/>
    </xf>
    <xf numFmtId="164" fontId="2" fillId="4" borderId="9" xfId="0" applyNumberFormat="1" applyFont="1" applyFill="1" applyBorder="1" applyAlignment="1">
      <alignment horizontal="right"/>
    </xf>
    <xf numFmtId="0" fontId="2" fillId="0" borderId="0" xfId="0" quotePrefix="1" applyFont="1"/>
    <xf numFmtId="0" fontId="2" fillId="4" borderId="9" xfId="0" applyFont="1" applyFill="1" applyBorder="1"/>
    <xf numFmtId="0" fontId="2" fillId="4" borderId="9" xfId="0" applyFont="1" applyFill="1" applyBorder="1" applyAlignment="1">
      <alignment horizontal="right"/>
    </xf>
    <xf numFmtId="10" fontId="2" fillId="4" borderId="9" xfId="0" applyNumberFormat="1" applyFont="1" applyFill="1" applyBorder="1"/>
    <xf numFmtId="10" fontId="7" fillId="6" borderId="9" xfId="0" applyNumberFormat="1" applyFont="1" applyFill="1" applyBorder="1" applyAlignment="1">
      <alignment horizontal="center" vertical="center"/>
    </xf>
    <xf numFmtId="1" fontId="7" fillId="6" borderId="9" xfId="0" applyNumberFormat="1" applyFont="1" applyFill="1" applyBorder="1" applyAlignment="1">
      <alignment horizontal="center" vertical="center"/>
    </xf>
    <xf numFmtId="0" fontId="7" fillId="6" borderId="9" xfId="0" applyFont="1" applyFill="1" applyBorder="1" applyAlignment="1">
      <alignment horizontal="center" vertical="center"/>
    </xf>
    <xf numFmtId="168" fontId="7" fillId="6" borderId="9" xfId="0" applyNumberFormat="1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2" fillId="7" borderId="9" xfId="0" applyFont="1" applyFill="1" applyBorder="1" applyAlignment="1">
      <alignment horizontal="center" vertical="center"/>
    </xf>
    <xf numFmtId="169" fontId="9" fillId="0" borderId="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 vertical="center" wrapText="1"/>
    </xf>
    <xf numFmtId="10" fontId="2" fillId="0" borderId="9" xfId="0" applyNumberFormat="1" applyFont="1" applyBorder="1" applyAlignment="1">
      <alignment horizontal="center" vertical="center" wrapText="1"/>
    </xf>
    <xf numFmtId="165" fontId="2" fillId="0" borderId="9" xfId="0" applyNumberFormat="1" applyFont="1" applyBorder="1" applyAlignment="1">
      <alignment horizontal="center" vertical="center"/>
    </xf>
    <xf numFmtId="1" fontId="2" fillId="0" borderId="9" xfId="0" applyNumberFormat="1" applyFont="1" applyBorder="1" applyAlignment="1">
      <alignment horizontal="center" vertical="center"/>
    </xf>
    <xf numFmtId="9" fontId="2" fillId="0" borderId="9" xfId="0" applyNumberFormat="1" applyFont="1" applyBorder="1" applyAlignment="1">
      <alignment horizontal="center" vertical="center"/>
    </xf>
    <xf numFmtId="3" fontId="2" fillId="0" borderId="9" xfId="0" applyNumberFormat="1" applyFont="1" applyBorder="1" applyAlignment="1">
      <alignment horizontal="center" vertical="center"/>
    </xf>
    <xf numFmtId="0" fontId="2" fillId="9" borderId="9" xfId="0" applyFont="1" applyFill="1" applyBorder="1" applyAlignment="1">
      <alignment horizontal="center" vertical="center"/>
    </xf>
    <xf numFmtId="0" fontId="2" fillId="10" borderId="9" xfId="0" applyFont="1" applyFill="1" applyBorder="1" applyAlignment="1">
      <alignment horizontal="center" vertical="center"/>
    </xf>
    <xf numFmtId="0" fontId="2" fillId="11" borderId="0" xfId="0" applyFont="1" applyFill="1"/>
    <xf numFmtId="0" fontId="2" fillId="11" borderId="9" xfId="0" applyFont="1" applyFill="1" applyBorder="1" applyAlignment="1">
      <alignment horizontal="center"/>
    </xf>
    <xf numFmtId="1" fontId="2" fillId="11" borderId="9" xfId="0" applyNumberFormat="1" applyFont="1" applyFill="1" applyBorder="1" applyAlignment="1">
      <alignment horizontal="center"/>
    </xf>
    <xf numFmtId="10" fontId="11" fillId="11" borderId="9" xfId="0" applyNumberFormat="1" applyFont="1" applyFill="1" applyBorder="1" applyAlignment="1">
      <alignment horizontal="center"/>
    </xf>
    <xf numFmtId="165" fontId="11" fillId="11" borderId="9" xfId="0" applyNumberFormat="1" applyFont="1" applyFill="1" applyBorder="1" applyAlignment="1">
      <alignment horizontal="center"/>
    </xf>
    <xf numFmtId="9" fontId="11" fillId="11" borderId="9" xfId="0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 vertical="center" wrapText="1"/>
    </xf>
    <xf numFmtId="0" fontId="3" fillId="1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13" borderId="0" xfId="0" applyFont="1" applyFill="1"/>
    <xf numFmtId="3" fontId="2" fillId="12" borderId="0" xfId="0" applyNumberFormat="1" applyFont="1" applyFill="1" applyAlignment="1">
      <alignment horizontal="center"/>
    </xf>
    <xf numFmtId="10" fontId="2" fillId="12" borderId="0" xfId="0" applyNumberFormat="1" applyFont="1" applyFill="1" applyAlignment="1">
      <alignment horizontal="center"/>
    </xf>
    <xf numFmtId="165" fontId="2" fillId="12" borderId="0" xfId="0" applyNumberFormat="1" applyFont="1" applyFill="1" applyAlignment="1">
      <alignment horizontal="center"/>
    </xf>
    <xf numFmtId="0" fontId="2" fillId="12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/>
    </xf>
    <xf numFmtId="3" fontId="2" fillId="3" borderId="0" xfId="0" applyNumberFormat="1" applyFont="1" applyFill="1"/>
    <xf numFmtId="10" fontId="2" fillId="3" borderId="0" xfId="0" applyNumberFormat="1" applyFont="1" applyFill="1"/>
    <xf numFmtId="9" fontId="2" fillId="3" borderId="0" xfId="0" applyNumberFormat="1" applyFont="1" applyFill="1"/>
    <xf numFmtId="167" fontId="2" fillId="3" borderId="0" xfId="0" applyNumberFormat="1" applyFont="1" applyFill="1"/>
    <xf numFmtId="166" fontId="2" fillId="3" borderId="0" xfId="0" applyNumberFormat="1" applyFont="1" applyFill="1"/>
    <xf numFmtId="166" fontId="2" fillId="0" borderId="0" xfId="0" applyNumberFormat="1" applyFont="1"/>
    <xf numFmtId="0" fontId="3" fillId="0" borderId="1" xfId="0" applyFont="1" applyBorder="1" applyAlignment="1">
      <alignment vertical="center"/>
    </xf>
    <xf numFmtId="166" fontId="2" fillId="10" borderId="0" xfId="0" applyNumberFormat="1" applyFont="1" applyFill="1"/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wrapText="1"/>
    </xf>
    <xf numFmtId="0" fontId="2" fillId="0" borderId="6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/>
    <xf numFmtId="0" fontId="3" fillId="13" borderId="0" xfId="0" applyFont="1" applyFill="1" applyAlignment="1">
      <alignment horizontal="center"/>
    </xf>
    <xf numFmtId="0" fontId="3" fillId="13" borderId="2" xfId="0" applyFont="1" applyFill="1" applyBorder="1" applyAlignment="1">
      <alignment horizontal="right"/>
    </xf>
    <xf numFmtId="166" fontId="2" fillId="0" borderId="3" xfId="0" applyNumberFormat="1" applyFont="1" applyBorder="1"/>
    <xf numFmtId="0" fontId="3" fillId="13" borderId="6" xfId="0" applyFont="1" applyFill="1" applyBorder="1" applyAlignment="1">
      <alignment horizontal="right"/>
    </xf>
    <xf numFmtId="170" fontId="2" fillId="4" borderId="7" xfId="0" applyNumberFormat="1" applyFont="1" applyFill="1" applyBorder="1"/>
    <xf numFmtId="10" fontId="2" fillId="3" borderId="3" xfId="0" applyNumberFormat="1" applyFont="1" applyFill="1" applyBorder="1"/>
    <xf numFmtId="0" fontId="3" fillId="13" borderId="4" xfId="0" applyFont="1" applyFill="1" applyBorder="1" applyAlignment="1">
      <alignment horizontal="right"/>
    </xf>
    <xf numFmtId="170" fontId="2" fillId="4" borderId="5" xfId="0" applyNumberFormat="1" applyFont="1" applyFill="1" applyBorder="1"/>
    <xf numFmtId="0" fontId="2" fillId="4" borderId="7" xfId="0" applyFont="1" applyFill="1" applyBorder="1"/>
    <xf numFmtId="9" fontId="2" fillId="0" borderId="3" xfId="0" applyNumberFormat="1" applyFont="1" applyBorder="1"/>
    <xf numFmtId="0" fontId="3" fillId="13" borderId="4" xfId="0" applyFont="1" applyFill="1" applyBorder="1" applyAlignment="1">
      <alignment horizontal="right" wrapText="1"/>
    </xf>
    <xf numFmtId="0" fontId="2" fillId="4" borderId="5" xfId="0" applyFont="1" applyFill="1" applyBorder="1"/>
    <xf numFmtId="0" fontId="3" fillId="13" borderId="0" xfId="0" applyFont="1" applyFill="1" applyAlignment="1">
      <alignment horizontal="right"/>
    </xf>
    <xf numFmtId="0" fontId="2" fillId="4" borderId="0" xfId="0" applyFont="1" applyFill="1"/>
    <xf numFmtId="10" fontId="2" fillId="4" borderId="0" xfId="0" applyNumberFormat="1" applyFont="1" applyFill="1"/>
    <xf numFmtId="0" fontId="2" fillId="13" borderId="0" xfId="0" applyFont="1" applyFill="1" applyAlignment="1">
      <alignment horizontal="right"/>
    </xf>
    <xf numFmtId="166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0" fontId="2" fillId="0" borderId="0" xfId="0" applyNumberFormat="1" applyFont="1" applyAlignment="1">
      <alignment horizontal="left"/>
    </xf>
    <xf numFmtId="9" fontId="2" fillId="0" borderId="0" xfId="0" applyNumberFormat="1" applyFont="1" applyAlignment="1">
      <alignment horizontal="left"/>
    </xf>
    <xf numFmtId="0" fontId="3" fillId="13" borderId="0" xfId="0" applyFont="1" applyFill="1"/>
    <xf numFmtId="167" fontId="2" fillId="2" borderId="0" xfId="0" applyNumberFormat="1" applyFont="1" applyFill="1"/>
    <xf numFmtId="0" fontId="3" fillId="14" borderId="0" xfId="0" applyFont="1" applyFill="1"/>
    <xf numFmtId="10" fontId="2" fillId="0" borderId="0" xfId="0" applyNumberFormat="1" applyFont="1" applyAlignment="1">
      <alignment horizontal="right"/>
    </xf>
    <xf numFmtId="0" fontId="12" fillId="0" borderId="0" xfId="0" applyFont="1"/>
    <xf numFmtId="167" fontId="2" fillId="0" borderId="0" xfId="0" applyNumberFormat="1" applyFont="1"/>
    <xf numFmtId="0" fontId="2" fillId="15" borderId="0" xfId="0" applyFont="1" applyFill="1"/>
    <xf numFmtId="10" fontId="2" fillId="12" borderId="0" xfId="0" applyNumberFormat="1" applyFont="1" applyFill="1" applyAlignment="1">
      <alignment horizontal="left"/>
    </xf>
    <xf numFmtId="0" fontId="3" fillId="0" borderId="0" xfId="0" applyFont="1" applyAlignment="1">
      <alignment horizontal="center"/>
    </xf>
    <xf numFmtId="3" fontId="2" fillId="0" borderId="0" xfId="0" applyNumberFormat="1" applyFont="1"/>
    <xf numFmtId="166" fontId="2" fillId="2" borderId="0" xfId="0" applyNumberFormat="1" applyFont="1" applyFill="1"/>
    <xf numFmtId="0" fontId="4" fillId="0" borderId="9" xfId="0" applyFont="1" applyBorder="1"/>
    <xf numFmtId="0" fontId="3" fillId="0" borderId="0" xfId="0" applyFont="1" applyAlignment="1">
      <alignment horizontal="right"/>
    </xf>
    <xf numFmtId="0" fontId="4" fillId="13" borderId="1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 wrapText="1"/>
    </xf>
    <xf numFmtId="0" fontId="4" fillId="13" borderId="3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10" fontId="2" fillId="0" borderId="0" xfId="0" applyNumberFormat="1" applyFont="1" applyAlignment="1">
      <alignment vertical="center" wrapText="1"/>
    </xf>
    <xf numFmtId="0" fontId="2" fillId="16" borderId="0" xfId="0" applyFont="1" applyFill="1" applyAlignment="1">
      <alignment horizontal="right"/>
    </xf>
    <xf numFmtId="166" fontId="2" fillId="0" borderId="5" xfId="0" applyNumberFormat="1" applyFont="1" applyBorder="1" applyAlignment="1">
      <alignment horizontal="center"/>
    </xf>
    <xf numFmtId="0" fontId="2" fillId="0" borderId="10" xfId="0" applyFont="1" applyBorder="1"/>
    <xf numFmtId="166" fontId="2" fillId="0" borderId="11" xfId="0" applyNumberFormat="1" applyFont="1" applyBorder="1"/>
    <xf numFmtId="0" fontId="3" fillId="0" borderId="6" xfId="0" applyFont="1" applyBorder="1"/>
    <xf numFmtId="0" fontId="3" fillId="13" borderId="9" xfId="0" applyFont="1" applyFill="1" applyBorder="1" applyAlignment="1">
      <alignment horizontal="center" vertical="center" wrapText="1"/>
    </xf>
    <xf numFmtId="0" fontId="2" fillId="12" borderId="9" xfId="0" applyFont="1" applyFill="1" applyBorder="1"/>
    <xf numFmtId="44" fontId="2" fillId="0" borderId="9" xfId="0" applyNumberFormat="1" applyFont="1" applyBorder="1"/>
    <xf numFmtId="44" fontId="2" fillId="0" borderId="9" xfId="0" applyNumberFormat="1" applyFont="1" applyBorder="1" applyAlignment="1">
      <alignment horizontal="center" vertical="center" wrapText="1"/>
    </xf>
    <xf numFmtId="44" fontId="11" fillId="11" borderId="9" xfId="0" applyNumberFormat="1" applyFont="1" applyFill="1" applyBorder="1" applyAlignment="1">
      <alignment horizontal="center"/>
    </xf>
    <xf numFmtId="44" fontId="2" fillId="8" borderId="9" xfId="0" applyNumberFormat="1" applyFont="1" applyFill="1" applyBorder="1" applyAlignment="1">
      <alignment horizontal="center" vertical="center"/>
    </xf>
    <xf numFmtId="44" fontId="11" fillId="8" borderId="9" xfId="0" applyNumberFormat="1" applyFont="1" applyFill="1" applyBorder="1" applyAlignment="1">
      <alignment horizontal="center"/>
    </xf>
    <xf numFmtId="44" fontId="2" fillId="0" borderId="9" xfId="0" applyNumberFormat="1" applyFont="1" applyBorder="1" applyAlignment="1">
      <alignment horizontal="center" vertical="center"/>
    </xf>
    <xf numFmtId="44" fontId="2" fillId="12" borderId="0" xfId="0" applyNumberFormat="1" applyFont="1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0" fillId="0" borderId="0" xfId="0" applyFont="1" applyAlignment="1"/>
    <xf numFmtId="0" fontId="7" fillId="6" borderId="10" xfId="0" applyFont="1" applyFill="1" applyBorder="1" applyAlignment="1">
      <alignment horizontal="center" vertical="center"/>
    </xf>
    <xf numFmtId="0" fontId="6" fillId="0" borderId="13" xfId="0" applyFont="1" applyBorder="1"/>
    <xf numFmtId="0" fontId="6" fillId="0" borderId="11" xfId="0" applyFont="1" applyBorder="1"/>
    <xf numFmtId="0" fontId="3" fillId="0" borderId="10" xfId="0" applyFont="1" applyBorder="1"/>
    <xf numFmtId="168" fontId="7" fillId="6" borderId="0" xfId="0" applyNumberFormat="1" applyFont="1" applyFill="1" applyAlignment="1">
      <alignment horizontal="center" vertical="center" wrapText="1"/>
    </xf>
    <xf numFmtId="0" fontId="7" fillId="6" borderId="12" xfId="0" applyFont="1" applyFill="1" applyBorder="1" applyAlignment="1">
      <alignment horizontal="center" vertical="center" wrapText="1"/>
    </xf>
    <xf numFmtId="0" fontId="6" fillId="0" borderId="14" xfId="0" applyFont="1" applyBorder="1"/>
    <xf numFmtId="168" fontId="7" fillId="6" borderId="12" xfId="0" applyNumberFormat="1" applyFont="1" applyFill="1" applyBorder="1" applyAlignment="1">
      <alignment horizontal="center" vertical="center" wrapText="1"/>
    </xf>
    <xf numFmtId="3" fontId="7" fillId="6" borderId="12" xfId="0" applyNumberFormat="1" applyFont="1" applyFill="1" applyBorder="1" applyAlignment="1">
      <alignment horizontal="center" vertical="center" wrapText="1"/>
    </xf>
    <xf numFmtId="1" fontId="7" fillId="6" borderId="12" xfId="0" applyNumberFormat="1" applyFont="1" applyFill="1" applyBorder="1" applyAlignment="1">
      <alignment horizontal="center" vertical="center"/>
    </xf>
    <xf numFmtId="0" fontId="3" fillId="12" borderId="0" xfId="0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t.me/MarketingInPicture" TargetMode="External"/><Relationship Id="rId13" Type="http://schemas.openxmlformats.org/officeDocument/2006/relationships/hyperlink" Target="http://netolo.gy/fUd" TargetMode="External"/><Relationship Id="rId18" Type="http://schemas.openxmlformats.org/officeDocument/2006/relationships/hyperlink" Target="http://netolo.gy/fUf" TargetMode="External"/><Relationship Id="rId3" Type="http://schemas.openxmlformats.org/officeDocument/2006/relationships/hyperlink" Target="http://netolo.gy/fUa" TargetMode="External"/><Relationship Id="rId21" Type="http://schemas.openxmlformats.org/officeDocument/2006/relationships/hyperlink" Target="http://netolo.gy/fUg" TargetMode="External"/><Relationship Id="rId7" Type="http://schemas.openxmlformats.org/officeDocument/2006/relationships/hyperlink" Target="http://netolo.gy/fUb" TargetMode="External"/><Relationship Id="rId12" Type="http://schemas.openxmlformats.org/officeDocument/2006/relationships/hyperlink" Target="http://netolo.gy/fUd" TargetMode="External"/><Relationship Id="rId17" Type="http://schemas.openxmlformats.org/officeDocument/2006/relationships/hyperlink" Target="https://t.me/GetFeedback" TargetMode="External"/><Relationship Id="rId2" Type="http://schemas.openxmlformats.org/officeDocument/2006/relationships/hyperlink" Target="https://www.tg.com/kkkrem/" TargetMode="External"/><Relationship Id="rId16" Type="http://schemas.openxmlformats.org/officeDocument/2006/relationships/hyperlink" Target="http://netolo.gy/fUe" TargetMode="External"/><Relationship Id="rId20" Type="http://schemas.openxmlformats.org/officeDocument/2006/relationships/hyperlink" Target="https://t.me/dankmarketing" TargetMode="External"/><Relationship Id="rId1" Type="http://schemas.openxmlformats.org/officeDocument/2006/relationships/hyperlink" Target="https://rb.ru/howto/mvp/" TargetMode="External"/><Relationship Id="rId6" Type="http://schemas.openxmlformats.org/officeDocument/2006/relationships/hyperlink" Target="http://netolo.gy/fUb" TargetMode="External"/><Relationship Id="rId11" Type="http://schemas.openxmlformats.org/officeDocument/2006/relationships/hyperlink" Target="https://t.me/GuerrillaMarketing" TargetMode="External"/><Relationship Id="rId5" Type="http://schemas.openxmlformats.org/officeDocument/2006/relationships/hyperlink" Target="https://t.me/marketpsy" TargetMode="External"/><Relationship Id="rId15" Type="http://schemas.openxmlformats.org/officeDocument/2006/relationships/hyperlink" Target="http://netolo.gy/fUe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netolo.gy/fUc" TargetMode="External"/><Relationship Id="rId19" Type="http://schemas.openxmlformats.org/officeDocument/2006/relationships/hyperlink" Target="http://netolo.gy/fUf" TargetMode="External"/><Relationship Id="rId4" Type="http://schemas.openxmlformats.org/officeDocument/2006/relationships/hyperlink" Target="http://netolo.gy/fUa" TargetMode="External"/><Relationship Id="rId9" Type="http://schemas.openxmlformats.org/officeDocument/2006/relationships/hyperlink" Target="http://netolo.gy/fUc" TargetMode="External"/><Relationship Id="rId14" Type="http://schemas.openxmlformats.org/officeDocument/2006/relationships/hyperlink" Target="https://t.me/AdPoster" TargetMode="External"/><Relationship Id="rId22" Type="http://schemas.openxmlformats.org/officeDocument/2006/relationships/hyperlink" Target="http://netolo.gy/fU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000"/>
  <sheetViews>
    <sheetView topLeftCell="A34" zoomScale="51" workbookViewId="0">
      <selection activeCell="C66" sqref="C66"/>
    </sheetView>
  </sheetViews>
  <sheetFormatPr defaultColWidth="12.6328125" defaultRowHeight="15" customHeight="1" x14ac:dyDescent="0.25"/>
  <cols>
    <col min="1" max="1" width="4.7265625" customWidth="1"/>
    <col min="2" max="2" width="29" customWidth="1"/>
    <col min="3" max="3" width="15.90625" customWidth="1"/>
    <col min="4" max="4" width="17.26953125" customWidth="1"/>
    <col min="5" max="5" width="16.54296875" customWidth="1"/>
    <col min="6" max="6" width="12.6328125" customWidth="1"/>
    <col min="8" max="8" width="14.26953125" customWidth="1"/>
    <col min="14" max="16" width="10.7265625" customWidth="1"/>
  </cols>
  <sheetData>
    <row r="1" spans="1:9" ht="15.75" customHeight="1" x14ac:dyDescent="0.4">
      <c r="A1" s="1" t="s">
        <v>11</v>
      </c>
    </row>
    <row r="2" spans="1:9" ht="15.75" customHeight="1" x14ac:dyDescent="0.3">
      <c r="A2" s="17" t="s">
        <v>12</v>
      </c>
      <c r="G2" s="5" t="s">
        <v>13</v>
      </c>
    </row>
    <row r="3" spans="1:9" ht="15.75" customHeight="1" x14ac:dyDescent="0.3">
      <c r="A3" s="18" t="s">
        <v>14</v>
      </c>
      <c r="G3" s="19" t="s">
        <v>15</v>
      </c>
    </row>
    <row r="4" spans="1:9" ht="15.75" customHeight="1" x14ac:dyDescent="0.3">
      <c r="A4" s="18"/>
    </row>
    <row r="5" spans="1:9" ht="15.75" customHeight="1" x14ac:dyDescent="0.3">
      <c r="A5" s="17" t="s">
        <v>16</v>
      </c>
    </row>
    <row r="6" spans="1:9" ht="15.75" customHeight="1" x14ac:dyDescent="0.3">
      <c r="A6" s="17" t="s">
        <v>17</v>
      </c>
    </row>
    <row r="7" spans="1:9" ht="15.75" customHeight="1" x14ac:dyDescent="0.3">
      <c r="A7" s="17" t="s">
        <v>233</v>
      </c>
    </row>
    <row r="8" spans="1:9" ht="15.75" customHeight="1" x14ac:dyDescent="0.3">
      <c r="A8" s="17" t="s">
        <v>234</v>
      </c>
    </row>
    <row r="9" spans="1:9" ht="15.75" customHeight="1" x14ac:dyDescent="0.25"/>
    <row r="10" spans="1:9" ht="15.75" customHeight="1" x14ac:dyDescent="0.3">
      <c r="A10" s="16"/>
      <c r="B10" s="20" t="s">
        <v>18</v>
      </c>
      <c r="D10" s="142" t="s">
        <v>19</v>
      </c>
      <c r="E10" s="141"/>
      <c r="G10" s="142" t="s">
        <v>20</v>
      </c>
      <c r="H10" s="141"/>
    </row>
    <row r="11" spans="1:9" ht="15.75" customHeight="1" x14ac:dyDescent="0.3">
      <c r="A11" s="21">
        <v>1</v>
      </c>
      <c r="B11" s="22" t="s">
        <v>21</v>
      </c>
      <c r="D11" s="23" t="s">
        <v>22</v>
      </c>
      <c r="E11" s="23">
        <v>100</v>
      </c>
      <c r="G11" s="24" t="s">
        <v>23</v>
      </c>
      <c r="H11" s="25">
        <v>0.7</v>
      </c>
      <c r="I11" s="18" t="s">
        <v>24</v>
      </c>
    </row>
    <row r="12" spans="1:9" ht="15.75" customHeight="1" x14ac:dyDescent="0.3">
      <c r="A12" s="21">
        <v>2</v>
      </c>
      <c r="B12" s="16" t="s">
        <v>25</v>
      </c>
      <c r="D12" s="23" t="s">
        <v>26</v>
      </c>
      <c r="E12" s="130">
        <v>2000</v>
      </c>
      <c r="G12" s="23" t="s">
        <v>27</v>
      </c>
      <c r="H12" s="27">
        <v>3.5000000000000003E-2</v>
      </c>
      <c r="I12" s="18" t="s">
        <v>28</v>
      </c>
    </row>
    <row r="13" spans="1:9" ht="15.75" customHeight="1" x14ac:dyDescent="0.25">
      <c r="A13" s="21">
        <v>3</v>
      </c>
      <c r="B13" s="16" t="s">
        <v>29</v>
      </c>
      <c r="D13" s="23" t="s">
        <v>30</v>
      </c>
      <c r="E13" s="130">
        <v>5000</v>
      </c>
      <c r="H13" s="7"/>
    </row>
    <row r="14" spans="1:9" ht="15.75" customHeight="1" x14ac:dyDescent="0.25">
      <c r="A14" s="21">
        <v>4</v>
      </c>
      <c r="B14" s="16" t="s">
        <v>31</v>
      </c>
      <c r="D14" s="23" t="s">
        <v>32</v>
      </c>
      <c r="E14" s="130">
        <v>250000</v>
      </c>
    </row>
    <row r="15" spans="1:9" ht="15.75" customHeight="1" x14ac:dyDescent="0.25"/>
    <row r="16" spans="1:9" ht="15.75" customHeight="1" x14ac:dyDescent="0.4">
      <c r="B16" s="28" t="s">
        <v>33</v>
      </c>
    </row>
    <row r="17" spans="1:4" ht="15.75" customHeight="1" x14ac:dyDescent="0.25">
      <c r="A17" s="5">
        <v>1</v>
      </c>
      <c r="B17" s="5" t="s">
        <v>34</v>
      </c>
    </row>
    <row r="18" spans="1:4" ht="15.75" customHeight="1" x14ac:dyDescent="0.25">
      <c r="A18" s="5">
        <v>2</v>
      </c>
      <c r="B18" s="5" t="s">
        <v>35</v>
      </c>
    </row>
    <row r="19" spans="1:4" ht="15.75" customHeight="1" x14ac:dyDescent="0.25">
      <c r="A19" s="5">
        <v>3</v>
      </c>
      <c r="B19" s="5" t="s">
        <v>36</v>
      </c>
    </row>
    <row r="20" spans="1:4" ht="15.75" customHeight="1" x14ac:dyDescent="0.25"/>
    <row r="21" spans="1:4" ht="15.75" customHeight="1" x14ac:dyDescent="0.25"/>
    <row r="22" spans="1:4" ht="15.75" customHeight="1" x14ac:dyDescent="0.25">
      <c r="B22" s="29" t="s">
        <v>6</v>
      </c>
      <c r="C22" s="30"/>
    </row>
    <row r="23" spans="1:4" ht="15.75" customHeight="1" x14ac:dyDescent="0.25">
      <c r="B23" s="29" t="s">
        <v>37</v>
      </c>
      <c r="C23" s="31"/>
      <c r="D23" s="32" t="s">
        <v>38</v>
      </c>
    </row>
    <row r="24" spans="1:4" ht="15.75" customHeight="1" x14ac:dyDescent="0.25">
      <c r="B24" s="29" t="s">
        <v>3</v>
      </c>
      <c r="C24" s="27">
        <f>H12</f>
        <v>3.5000000000000003E-2</v>
      </c>
    </row>
    <row r="25" spans="1:4" ht="15.75" customHeight="1" x14ac:dyDescent="0.25">
      <c r="B25" s="29" t="s">
        <v>39</v>
      </c>
      <c r="C25" s="33"/>
    </row>
    <row r="26" spans="1:4" ht="15.75" customHeight="1" x14ac:dyDescent="0.25">
      <c r="B26" s="29" t="s">
        <v>40</v>
      </c>
      <c r="C26" s="25">
        <v>0.7</v>
      </c>
    </row>
    <row r="27" spans="1:4" ht="15.75" customHeight="1" x14ac:dyDescent="0.25">
      <c r="B27" s="29" t="s">
        <v>41</v>
      </c>
      <c r="C27" s="23">
        <v>100</v>
      </c>
    </row>
    <row r="28" spans="1:4" ht="15.75" customHeight="1" x14ac:dyDescent="0.25">
      <c r="B28" s="29" t="s">
        <v>30</v>
      </c>
      <c r="C28" s="130">
        <v>5000</v>
      </c>
    </row>
    <row r="29" spans="1:4" ht="15.75" customHeight="1" x14ac:dyDescent="0.25">
      <c r="B29" s="29" t="s">
        <v>42</v>
      </c>
      <c r="C29" s="130">
        <f>C27*C28</f>
        <v>500000</v>
      </c>
    </row>
    <row r="30" spans="1:4" ht="15.75" customHeight="1" x14ac:dyDescent="0.25">
      <c r="B30" s="29" t="s">
        <v>26</v>
      </c>
      <c r="C30" s="130">
        <v>2000</v>
      </c>
    </row>
    <row r="31" spans="1:4" ht="15.75" customHeight="1" x14ac:dyDescent="0.25">
      <c r="B31" s="4"/>
    </row>
    <row r="32" spans="1:4" ht="15.75" customHeight="1" x14ac:dyDescent="0.25">
      <c r="B32" s="4"/>
    </row>
    <row r="33" spans="2:19" ht="15.75" customHeight="1" x14ac:dyDescent="0.25">
      <c r="B33" s="29" t="s">
        <v>43</v>
      </c>
      <c r="C33" s="34"/>
    </row>
    <row r="34" spans="2:19" ht="15.75" customHeight="1" x14ac:dyDescent="0.25">
      <c r="B34" s="29" t="s">
        <v>44</v>
      </c>
      <c r="C34" s="130">
        <v>250000</v>
      </c>
    </row>
    <row r="35" spans="2:19" ht="15.75" customHeight="1" x14ac:dyDescent="0.25">
      <c r="B35" s="29" t="s">
        <v>45</v>
      </c>
      <c r="C35" s="33"/>
    </row>
    <row r="36" spans="2:19" ht="15.75" customHeight="1" x14ac:dyDescent="0.25">
      <c r="B36" s="29" t="s">
        <v>9</v>
      </c>
      <c r="C36" s="33"/>
    </row>
    <row r="37" spans="2:19" ht="15.75" customHeight="1" x14ac:dyDescent="0.25">
      <c r="B37" s="29" t="s">
        <v>10</v>
      </c>
      <c r="C37" s="35"/>
    </row>
    <row r="38" spans="2:19" ht="15.75" customHeight="1" x14ac:dyDescent="0.25"/>
    <row r="39" spans="2:19" ht="15.75" customHeight="1" x14ac:dyDescent="0.3">
      <c r="B39" s="14" t="s">
        <v>46</v>
      </c>
    </row>
    <row r="40" spans="2:19" ht="15.75" customHeight="1" x14ac:dyDescent="0.25">
      <c r="B40" s="5"/>
    </row>
    <row r="41" spans="2:19" ht="15.75" customHeight="1" x14ac:dyDescent="0.25">
      <c r="B41" s="5" t="s">
        <v>47</v>
      </c>
    </row>
    <row r="42" spans="2:19" ht="15.75" customHeight="1" x14ac:dyDescent="0.25">
      <c r="B42" s="5" t="s">
        <v>48</v>
      </c>
    </row>
    <row r="43" spans="2:19" ht="15.75" customHeight="1" x14ac:dyDescent="0.25">
      <c r="B43" s="5" t="s">
        <v>49</v>
      </c>
    </row>
    <row r="44" spans="2:19" ht="15.75" customHeight="1" x14ac:dyDescent="0.25">
      <c r="B44" s="5"/>
    </row>
    <row r="45" spans="2:19" ht="15.75" customHeight="1" x14ac:dyDescent="0.3">
      <c r="B45" s="14" t="s">
        <v>50</v>
      </c>
    </row>
    <row r="46" spans="2:19" ht="15.75" customHeight="1" x14ac:dyDescent="0.25"/>
    <row r="47" spans="2:19" ht="15.75" customHeight="1" x14ac:dyDescent="0.25">
      <c r="B47" s="143" t="s">
        <v>51</v>
      </c>
      <c r="C47" s="144" t="s">
        <v>52</v>
      </c>
      <c r="D47" s="144" t="s">
        <v>53</v>
      </c>
      <c r="E47" s="146" t="s">
        <v>54</v>
      </c>
      <c r="F47" s="146" t="s">
        <v>55</v>
      </c>
      <c r="G47" s="146" t="s">
        <v>56</v>
      </c>
      <c r="H47" s="146" t="s">
        <v>57</v>
      </c>
      <c r="I47" s="146" t="s">
        <v>58</v>
      </c>
      <c r="J47" s="147" t="s">
        <v>59</v>
      </c>
      <c r="K47" s="148" t="s">
        <v>60</v>
      </c>
      <c r="L47" s="139" t="s">
        <v>61</v>
      </c>
      <c r="M47" s="140"/>
      <c r="N47" s="140"/>
      <c r="O47" s="140"/>
      <c r="P47" s="140"/>
      <c r="Q47" s="140"/>
      <c r="R47" s="140"/>
      <c r="S47" s="141"/>
    </row>
    <row r="48" spans="2:19" ht="13" x14ac:dyDescent="0.25">
      <c r="B48" s="138"/>
      <c r="C48" s="145"/>
      <c r="D48" s="145"/>
      <c r="E48" s="145"/>
      <c r="F48" s="145"/>
      <c r="G48" s="145"/>
      <c r="H48" s="145"/>
      <c r="I48" s="145"/>
      <c r="J48" s="145"/>
      <c r="K48" s="145"/>
      <c r="L48" s="36" t="s">
        <v>2</v>
      </c>
      <c r="M48" s="37" t="s">
        <v>62</v>
      </c>
      <c r="N48" s="38" t="s">
        <v>6</v>
      </c>
      <c r="O48" s="36" t="s">
        <v>0</v>
      </c>
      <c r="P48" s="37" t="s">
        <v>63</v>
      </c>
      <c r="Q48" s="39" t="s">
        <v>40</v>
      </c>
      <c r="R48" s="39" t="s">
        <v>64</v>
      </c>
      <c r="S48" s="39" t="s">
        <v>26</v>
      </c>
    </row>
    <row r="49" spans="2:19" ht="25" x14ac:dyDescent="0.25">
      <c r="B49" s="137" t="s">
        <v>65</v>
      </c>
      <c r="C49" s="40" t="s">
        <v>66</v>
      </c>
      <c r="D49" s="40" t="s">
        <v>67</v>
      </c>
      <c r="E49" s="41" t="s">
        <v>68</v>
      </c>
      <c r="F49" s="42" t="s">
        <v>69</v>
      </c>
      <c r="G49" s="43">
        <v>44118</v>
      </c>
      <c r="H49" s="44" t="s">
        <v>70</v>
      </c>
      <c r="I49" s="131">
        <v>17000</v>
      </c>
      <c r="J49" s="40">
        <v>45100</v>
      </c>
      <c r="K49" s="45">
        <f>J49/1.1</f>
        <v>41000</v>
      </c>
      <c r="L49" s="46">
        <v>3.5000000000000003E-2</v>
      </c>
      <c r="M49" s="45">
        <f t="shared" ref="M49:M55" si="0">ROUND(J49*L49,0)</f>
        <v>1579</v>
      </c>
      <c r="N49" s="133">
        <f t="shared" ref="N49:N56" si="1">I49/M49</f>
        <v>10.766307789740342</v>
      </c>
      <c r="O49" s="47">
        <v>3.5000000000000003E-2</v>
      </c>
      <c r="P49" s="48">
        <f t="shared" ref="P49:P55" si="2">ROUND(M49*O49,0)</f>
        <v>55</v>
      </c>
      <c r="Q49" s="49">
        <v>0.7</v>
      </c>
      <c r="R49" s="50">
        <f t="shared" ref="R49:R55" si="3">ROUND(P49*Q49,0)</f>
        <v>39</v>
      </c>
      <c r="S49" s="135">
        <f t="shared" ref="S49:S56" si="4">I49/R49</f>
        <v>435.89743589743591</v>
      </c>
    </row>
    <row r="50" spans="2:19" ht="25" x14ac:dyDescent="0.25">
      <c r="B50" s="138"/>
      <c r="C50" s="40" t="s">
        <v>66</v>
      </c>
      <c r="D50" s="40" t="s">
        <v>71</v>
      </c>
      <c r="E50" s="41" t="s">
        <v>72</v>
      </c>
      <c r="F50" s="51" t="s">
        <v>73</v>
      </c>
      <c r="G50" s="43">
        <v>44118</v>
      </c>
      <c r="H50" s="44" t="s">
        <v>74</v>
      </c>
      <c r="I50" s="131">
        <v>12720</v>
      </c>
      <c r="J50" s="40">
        <v>22000</v>
      </c>
      <c r="K50" s="45">
        <f t="shared" ref="K50:K52" si="5">J50/1.5</f>
        <v>14666.666666666666</v>
      </c>
      <c r="L50" s="46">
        <v>0.02</v>
      </c>
      <c r="M50" s="45">
        <f t="shared" si="0"/>
        <v>440</v>
      </c>
      <c r="N50" s="133">
        <f t="shared" si="1"/>
        <v>28.90909090909091</v>
      </c>
      <c r="O50" s="47">
        <v>3.5000000000000003E-2</v>
      </c>
      <c r="P50" s="48">
        <f t="shared" si="2"/>
        <v>15</v>
      </c>
      <c r="Q50" s="49">
        <v>0.7</v>
      </c>
      <c r="R50" s="50">
        <f t="shared" si="3"/>
        <v>11</v>
      </c>
      <c r="S50" s="135">
        <f t="shared" si="4"/>
        <v>1156.3636363636363</v>
      </c>
    </row>
    <row r="51" spans="2:19" ht="50" x14ac:dyDescent="0.25">
      <c r="B51" s="138"/>
      <c r="C51" s="40" t="s">
        <v>66</v>
      </c>
      <c r="D51" s="40" t="s">
        <v>75</v>
      </c>
      <c r="E51" s="41" t="s">
        <v>76</v>
      </c>
      <c r="F51" s="51" t="s">
        <v>73</v>
      </c>
      <c r="G51" s="43">
        <v>44119</v>
      </c>
      <c r="H51" s="44" t="s">
        <v>77</v>
      </c>
      <c r="I51" s="131">
        <v>29960</v>
      </c>
      <c r="J51" s="40">
        <v>31000</v>
      </c>
      <c r="K51" s="45">
        <f t="shared" si="5"/>
        <v>20666.666666666668</v>
      </c>
      <c r="L51" s="46">
        <v>0.02</v>
      </c>
      <c r="M51" s="45">
        <f t="shared" si="0"/>
        <v>620</v>
      </c>
      <c r="N51" s="133">
        <f t="shared" si="1"/>
        <v>48.322580645161288</v>
      </c>
      <c r="O51" s="47">
        <v>3.5000000000000003E-2</v>
      </c>
      <c r="P51" s="48">
        <f t="shared" si="2"/>
        <v>22</v>
      </c>
      <c r="Q51" s="49">
        <v>0.7</v>
      </c>
      <c r="R51" s="50">
        <f t="shared" si="3"/>
        <v>15</v>
      </c>
      <c r="S51" s="135">
        <f t="shared" si="4"/>
        <v>1997.3333333333333</v>
      </c>
    </row>
    <row r="52" spans="2:19" ht="25" x14ac:dyDescent="0.25">
      <c r="B52" s="138"/>
      <c r="C52" s="40" t="s">
        <v>66</v>
      </c>
      <c r="D52" s="40" t="s">
        <v>78</v>
      </c>
      <c r="E52" s="41" t="s">
        <v>79</v>
      </c>
      <c r="F52" s="52" t="s">
        <v>80</v>
      </c>
      <c r="G52" s="43">
        <v>44119</v>
      </c>
      <c r="H52" s="44" t="s">
        <v>81</v>
      </c>
      <c r="I52" s="131">
        <v>8073</v>
      </c>
      <c r="J52" s="40">
        <v>13000</v>
      </c>
      <c r="K52" s="45">
        <f t="shared" si="5"/>
        <v>8666.6666666666661</v>
      </c>
      <c r="L52" s="46">
        <v>0.03</v>
      </c>
      <c r="M52" s="45">
        <f t="shared" si="0"/>
        <v>390</v>
      </c>
      <c r="N52" s="133">
        <f t="shared" si="1"/>
        <v>20.7</v>
      </c>
      <c r="O52" s="47">
        <v>3.5000000000000003E-2</v>
      </c>
      <c r="P52" s="48">
        <f t="shared" si="2"/>
        <v>14</v>
      </c>
      <c r="Q52" s="49">
        <v>0.7</v>
      </c>
      <c r="R52" s="50">
        <f t="shared" si="3"/>
        <v>10</v>
      </c>
      <c r="S52" s="135">
        <f t="shared" si="4"/>
        <v>807.3</v>
      </c>
    </row>
    <row r="53" spans="2:19" ht="25" x14ac:dyDescent="0.25">
      <c r="B53" s="138"/>
      <c r="C53" s="40" t="s">
        <v>66</v>
      </c>
      <c r="D53" s="40" t="s">
        <v>82</v>
      </c>
      <c r="E53" s="41" t="s">
        <v>83</v>
      </c>
      <c r="F53" s="42" t="s">
        <v>69</v>
      </c>
      <c r="G53" s="43">
        <v>44117</v>
      </c>
      <c r="H53" s="44" t="s">
        <v>84</v>
      </c>
      <c r="I53" s="131">
        <v>11178</v>
      </c>
      <c r="J53" s="40">
        <v>18500</v>
      </c>
      <c r="K53" s="45">
        <f t="shared" ref="K53:K54" si="6">J53/1.3</f>
        <v>14230.76923076923</v>
      </c>
      <c r="L53" s="46">
        <v>0.02</v>
      </c>
      <c r="M53" s="45">
        <f t="shared" si="0"/>
        <v>370</v>
      </c>
      <c r="N53" s="133">
        <f t="shared" si="1"/>
        <v>30.210810810810809</v>
      </c>
      <c r="O53" s="47">
        <v>3.5000000000000003E-2</v>
      </c>
      <c r="P53" s="48">
        <f t="shared" si="2"/>
        <v>13</v>
      </c>
      <c r="Q53" s="49">
        <v>0.7</v>
      </c>
      <c r="R53" s="50">
        <f t="shared" si="3"/>
        <v>9</v>
      </c>
      <c r="S53" s="135">
        <f t="shared" si="4"/>
        <v>1242</v>
      </c>
    </row>
    <row r="54" spans="2:19" ht="25" x14ac:dyDescent="0.25">
      <c r="B54" s="138"/>
      <c r="C54" s="40" t="s">
        <v>66</v>
      </c>
      <c r="D54" s="40" t="s">
        <v>85</v>
      </c>
      <c r="E54" s="44" t="s">
        <v>86</v>
      </c>
      <c r="F54" s="42" t="s">
        <v>69</v>
      </c>
      <c r="G54" s="43">
        <v>44118</v>
      </c>
      <c r="H54" s="44" t="s">
        <v>87</v>
      </c>
      <c r="I54" s="131">
        <v>7612.5</v>
      </c>
      <c r="J54" s="40">
        <v>14000</v>
      </c>
      <c r="K54" s="45">
        <f t="shared" si="6"/>
        <v>10769.23076923077</v>
      </c>
      <c r="L54" s="46">
        <v>0.02</v>
      </c>
      <c r="M54" s="45">
        <f t="shared" si="0"/>
        <v>280</v>
      </c>
      <c r="N54" s="133">
        <f t="shared" si="1"/>
        <v>27.1875</v>
      </c>
      <c r="O54" s="47">
        <v>3.5000000000000003E-2</v>
      </c>
      <c r="P54" s="48">
        <f t="shared" si="2"/>
        <v>10</v>
      </c>
      <c r="Q54" s="49">
        <v>0.7</v>
      </c>
      <c r="R54" s="50">
        <f t="shared" si="3"/>
        <v>7</v>
      </c>
      <c r="S54" s="135">
        <f t="shared" si="4"/>
        <v>1087.5</v>
      </c>
    </row>
    <row r="55" spans="2:19" ht="25" x14ac:dyDescent="0.25">
      <c r="B55" s="138"/>
      <c r="C55" s="40" t="s">
        <v>66</v>
      </c>
      <c r="D55" s="40" t="s">
        <v>88</v>
      </c>
      <c r="E55" s="41" t="s">
        <v>89</v>
      </c>
      <c r="F55" s="42" t="s">
        <v>69</v>
      </c>
      <c r="G55" s="43">
        <v>44117</v>
      </c>
      <c r="H55" s="44" t="s">
        <v>90</v>
      </c>
      <c r="I55" s="131">
        <v>13041</v>
      </c>
      <c r="J55" s="40">
        <v>20000</v>
      </c>
      <c r="K55" s="45">
        <f>J55/1.5</f>
        <v>13333.333333333334</v>
      </c>
      <c r="L55" s="46">
        <v>0.02</v>
      </c>
      <c r="M55" s="45">
        <f t="shared" si="0"/>
        <v>400</v>
      </c>
      <c r="N55" s="133">
        <f t="shared" si="1"/>
        <v>32.602499999999999</v>
      </c>
      <c r="O55" s="47">
        <v>3.5000000000000003E-2</v>
      </c>
      <c r="P55" s="48">
        <f t="shared" si="2"/>
        <v>14</v>
      </c>
      <c r="Q55" s="49">
        <v>0.7</v>
      </c>
      <c r="R55" s="50">
        <f t="shared" si="3"/>
        <v>10</v>
      </c>
      <c r="S55" s="135">
        <f t="shared" si="4"/>
        <v>1304.0999999999999</v>
      </c>
    </row>
    <row r="56" spans="2:19" ht="15.75" customHeight="1" x14ac:dyDescent="0.3">
      <c r="B56" s="53"/>
      <c r="I56" s="132">
        <f t="shared" ref="I56:K56" si="7">SUM(I49:I55)</f>
        <v>99584.5</v>
      </c>
      <c r="J56" s="54">
        <f t="shared" si="7"/>
        <v>163600</v>
      </c>
      <c r="K56" s="55">
        <f t="shared" si="7"/>
        <v>123333.33333333333</v>
      </c>
      <c r="L56" s="56">
        <f>M56/J56</f>
        <v>2.4932762836185819E-2</v>
      </c>
      <c r="M56" s="55">
        <f>SUM(M49:M55)</f>
        <v>4079</v>
      </c>
      <c r="N56" s="134">
        <f t="shared" si="1"/>
        <v>24.41394949742584</v>
      </c>
      <c r="O56" s="57">
        <f>P56/M56</f>
        <v>3.5057612159843099E-2</v>
      </c>
      <c r="P56" s="55">
        <f>SUM(P49:P55)</f>
        <v>143</v>
      </c>
      <c r="Q56" s="58">
        <f>R56/P56</f>
        <v>0.70629370629370625</v>
      </c>
      <c r="R56" s="55">
        <f>SUM(R49:R55)</f>
        <v>101</v>
      </c>
      <c r="S56" s="132">
        <f t="shared" si="4"/>
        <v>985.98514851485152</v>
      </c>
    </row>
    <row r="57" spans="2:19" ht="15.75" customHeight="1" x14ac:dyDescent="0.25"/>
    <row r="58" spans="2:19" ht="15.75" customHeight="1" x14ac:dyDescent="0.3">
      <c r="B58" s="14" t="s">
        <v>91</v>
      </c>
    </row>
    <row r="59" spans="2:19" ht="15.75" customHeight="1" x14ac:dyDescent="0.25">
      <c r="B59" s="5" t="s">
        <v>92</v>
      </c>
    </row>
    <row r="60" spans="2:19" ht="15.75" customHeight="1" x14ac:dyDescent="0.25">
      <c r="B60" s="5" t="s">
        <v>93</v>
      </c>
    </row>
    <row r="61" spans="2:19" ht="15.75" customHeight="1" x14ac:dyDescent="0.25"/>
    <row r="62" spans="2:19" ht="15.75" customHeight="1" x14ac:dyDescent="0.25"/>
    <row r="63" spans="2:19" ht="15.75" customHeight="1" x14ac:dyDescent="0.25"/>
    <row r="64" spans="2:19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4">
    <mergeCell ref="B49:B55"/>
    <mergeCell ref="L47:S47"/>
    <mergeCell ref="D10:E10"/>
    <mergeCell ref="G10:H10"/>
    <mergeCell ref="B47:B48"/>
    <mergeCell ref="C47:C48"/>
    <mergeCell ref="D47:D48"/>
    <mergeCell ref="E47:E48"/>
    <mergeCell ref="F47:F48"/>
    <mergeCell ref="G47:G48"/>
    <mergeCell ref="H47:H48"/>
    <mergeCell ref="I47:I48"/>
    <mergeCell ref="J47:J48"/>
    <mergeCell ref="K47:K48"/>
  </mergeCells>
  <hyperlinks>
    <hyperlink ref="G3" r:id="rId1"/>
    <hyperlink ref="E49" r:id="rId2"/>
    <hyperlink ref="G49" r:id="rId3" display="http://netolo.gy/fUa"/>
    <hyperlink ref="H49" r:id="rId4"/>
    <hyperlink ref="E50" r:id="rId5"/>
    <hyperlink ref="G50" r:id="rId6" display="http://netolo.gy/fUb"/>
    <hyperlink ref="H50" r:id="rId7"/>
    <hyperlink ref="E51" r:id="rId8"/>
    <hyperlink ref="G51" r:id="rId9" display="http://netolo.gy/fUc"/>
    <hyperlink ref="H51" r:id="rId10"/>
    <hyperlink ref="E52" r:id="rId11"/>
    <hyperlink ref="G52" r:id="rId12" display="http://netolo.gy/fUd"/>
    <hyperlink ref="H52" r:id="rId13"/>
    <hyperlink ref="E53" r:id="rId14"/>
    <hyperlink ref="G53" r:id="rId15" display="http://netolo.gy/fUe"/>
    <hyperlink ref="H53" r:id="rId16"/>
    <hyperlink ref="E54" r:id="rId17"/>
    <hyperlink ref="G54" r:id="rId18" display="http://netolo.gy/fUf"/>
    <hyperlink ref="H54" r:id="rId19"/>
    <hyperlink ref="E55" r:id="rId20"/>
    <hyperlink ref="G55" r:id="rId21" display="http://netolo.gy/fUg"/>
    <hyperlink ref="H55" r:id="rId22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I1000"/>
  <sheetViews>
    <sheetView tabSelected="1" zoomScale="68" workbookViewId="0">
      <pane xSplit="2" topLeftCell="C1" activePane="topRight" state="frozen"/>
      <selection pane="topRight" activeCell="F27" sqref="F27"/>
    </sheetView>
  </sheetViews>
  <sheetFormatPr defaultColWidth="12.6328125" defaultRowHeight="15" customHeight="1" x14ac:dyDescent="0.25"/>
  <cols>
    <col min="1" max="2" width="12.6328125" customWidth="1"/>
    <col min="3" max="3" width="14.26953125" customWidth="1"/>
    <col min="4" max="7" width="11.90625" customWidth="1"/>
    <col min="8" max="8" width="1.453125" customWidth="1"/>
    <col min="9" max="10" width="10.90625" customWidth="1"/>
    <col min="11" max="11" width="13.54296875" customWidth="1"/>
    <col min="12" max="12" width="1.36328125" customWidth="1"/>
    <col min="13" max="14" width="11" customWidth="1"/>
    <col min="15" max="15" width="13.90625" customWidth="1"/>
    <col min="16" max="16" width="14.6328125" customWidth="1"/>
    <col min="17" max="17" width="2.453125" customWidth="1"/>
    <col min="18" max="18" width="14.453125" customWidth="1"/>
  </cols>
  <sheetData>
    <row r="1" spans="1:35" ht="15.75" customHeight="1" x14ac:dyDescent="0.25">
      <c r="A1" s="5" t="s">
        <v>94</v>
      </c>
    </row>
    <row r="2" spans="1:35" ht="15.75" customHeight="1" x14ac:dyDescent="0.3">
      <c r="C2" s="149" t="s">
        <v>95</v>
      </c>
      <c r="D2" s="138"/>
      <c r="E2" s="138"/>
      <c r="F2" s="138"/>
      <c r="G2" s="138"/>
      <c r="I2" s="149" t="s">
        <v>96</v>
      </c>
      <c r="J2" s="138"/>
      <c r="K2" s="138"/>
      <c r="M2" s="149" t="s">
        <v>97</v>
      </c>
      <c r="N2" s="138"/>
      <c r="O2" s="138"/>
      <c r="P2" s="138"/>
      <c r="S2" s="6"/>
      <c r="T2" s="6"/>
      <c r="U2" s="6"/>
      <c r="V2" s="6"/>
      <c r="W2" s="6"/>
      <c r="X2" s="6"/>
      <c r="Y2" s="6"/>
      <c r="Z2" s="6"/>
    </row>
    <row r="3" spans="1:35" ht="44.25" customHeight="1" x14ac:dyDescent="0.25">
      <c r="A3" s="59" t="s">
        <v>98</v>
      </c>
      <c r="B3" s="59" t="s">
        <v>99</v>
      </c>
      <c r="C3" s="60" t="s">
        <v>100</v>
      </c>
      <c r="D3" s="60" t="s">
        <v>101</v>
      </c>
      <c r="E3" s="60" t="s">
        <v>102</v>
      </c>
      <c r="F3" s="60" t="s">
        <v>103</v>
      </c>
      <c r="G3" s="60" t="s">
        <v>104</v>
      </c>
      <c r="H3" s="61"/>
      <c r="I3" s="60" t="s">
        <v>105</v>
      </c>
      <c r="J3" s="60" t="s">
        <v>63</v>
      </c>
      <c r="K3" s="60" t="s">
        <v>106</v>
      </c>
      <c r="L3" s="61"/>
      <c r="M3" s="60" t="s">
        <v>107</v>
      </c>
      <c r="N3" s="60" t="s">
        <v>64</v>
      </c>
      <c r="O3" s="60" t="s">
        <v>108</v>
      </c>
      <c r="P3" s="60" t="s">
        <v>30</v>
      </c>
      <c r="Q3" s="61"/>
      <c r="R3" s="60" t="s">
        <v>109</v>
      </c>
      <c r="S3" s="60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</row>
    <row r="4" spans="1:35" ht="15.75" customHeight="1" x14ac:dyDescent="0.25">
      <c r="A4" s="62" t="s">
        <v>110</v>
      </c>
      <c r="B4" s="62" t="s">
        <v>111</v>
      </c>
      <c r="C4" s="136">
        <v>20000</v>
      </c>
      <c r="D4" s="63">
        <v>25210</v>
      </c>
      <c r="E4" s="63">
        <v>518</v>
      </c>
      <c r="F4" s="64">
        <f t="shared" ref="F4:F9" si="0">E4/D4</f>
        <v>2.054740182467275E-2</v>
      </c>
      <c r="G4" s="136">
        <f t="shared" ref="G4:G11" si="1">C4/E4</f>
        <v>38.610038610038607</v>
      </c>
      <c r="H4" s="5"/>
      <c r="I4" s="65">
        <v>3.2000000000000001E-2</v>
      </c>
      <c r="J4" s="63">
        <f t="shared" ref="J4:J11" si="2">ROUND(E4*I4,0)</f>
        <v>17</v>
      </c>
      <c r="K4" s="136">
        <f t="shared" ref="K4:K11" si="3">C4/J4</f>
        <v>1176.4705882352941</v>
      </c>
      <c r="L4" s="61"/>
      <c r="M4" s="64">
        <f t="shared" ref="M4:M11" si="4">N4/J4</f>
        <v>0.88235294117647056</v>
      </c>
      <c r="N4" s="66">
        <v>15</v>
      </c>
      <c r="O4" s="136">
        <f t="shared" ref="O4:O11" si="5">C4/N4</f>
        <v>1333.3333333333333</v>
      </c>
      <c r="P4" s="136">
        <f t="shared" ref="P4:P11" si="6">R4/N4</f>
        <v>5015.333333333333</v>
      </c>
      <c r="Q4" s="61"/>
      <c r="R4" s="136">
        <v>75230</v>
      </c>
      <c r="S4" s="64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</row>
    <row r="5" spans="1:35" ht="15.75" customHeight="1" x14ac:dyDescent="0.25">
      <c r="A5" s="62" t="s">
        <v>110</v>
      </c>
      <c r="B5" s="62" t="s">
        <v>112</v>
      </c>
      <c r="C5" s="136">
        <v>7000</v>
      </c>
      <c r="D5" s="63">
        <v>6900</v>
      </c>
      <c r="E5" s="63">
        <v>394</v>
      </c>
      <c r="F5" s="64">
        <f t="shared" si="0"/>
        <v>5.7101449275362322E-2</v>
      </c>
      <c r="G5" s="136">
        <f t="shared" si="1"/>
        <v>17.766497461928935</v>
      </c>
      <c r="H5" s="61"/>
      <c r="I5" s="65">
        <v>4.7E-2</v>
      </c>
      <c r="J5" s="63">
        <f t="shared" si="2"/>
        <v>19</v>
      </c>
      <c r="K5" s="136">
        <f t="shared" si="3"/>
        <v>368.42105263157896</v>
      </c>
      <c r="L5" s="61"/>
      <c r="M5" s="64">
        <f t="shared" si="4"/>
        <v>0.73684210526315785</v>
      </c>
      <c r="N5" s="66">
        <v>14</v>
      </c>
      <c r="O5" s="136">
        <f t="shared" si="5"/>
        <v>500</v>
      </c>
      <c r="P5" s="136">
        <f t="shared" si="6"/>
        <v>5516.4285714285716</v>
      </c>
      <c r="Q5" s="61"/>
      <c r="R5" s="136">
        <v>77230</v>
      </c>
      <c r="S5" s="64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</row>
    <row r="6" spans="1:35" ht="15.75" customHeight="1" x14ac:dyDescent="0.25">
      <c r="A6" s="62" t="s">
        <v>110</v>
      </c>
      <c r="B6" s="62" t="s">
        <v>113</v>
      </c>
      <c r="C6" s="136">
        <v>32000</v>
      </c>
      <c r="D6" s="63">
        <v>37400</v>
      </c>
      <c r="E6" s="63">
        <v>290</v>
      </c>
      <c r="F6" s="64">
        <f t="shared" si="0"/>
        <v>7.7540106951871661E-3</v>
      </c>
      <c r="G6" s="136">
        <f t="shared" si="1"/>
        <v>110.34482758620689</v>
      </c>
      <c r="H6" s="61"/>
      <c r="I6" s="65">
        <v>1.0999999999999999E-2</v>
      </c>
      <c r="J6" s="63">
        <f t="shared" si="2"/>
        <v>3</v>
      </c>
      <c r="K6" s="136">
        <f t="shared" si="3"/>
        <v>10666.666666666666</v>
      </c>
      <c r="L6" s="61"/>
      <c r="M6" s="64">
        <f t="shared" si="4"/>
        <v>0.66666666666666663</v>
      </c>
      <c r="N6" s="66">
        <v>2</v>
      </c>
      <c r="O6" s="136">
        <f t="shared" si="5"/>
        <v>16000</v>
      </c>
      <c r="P6" s="136">
        <f t="shared" si="6"/>
        <v>5830</v>
      </c>
      <c r="Q6" s="61"/>
      <c r="R6" s="136">
        <v>11660</v>
      </c>
      <c r="S6" s="64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</row>
    <row r="7" spans="1:35" ht="15.75" customHeight="1" x14ac:dyDescent="0.25">
      <c r="A7" s="62" t="s">
        <v>114</v>
      </c>
      <c r="B7" s="62" t="s">
        <v>111</v>
      </c>
      <c r="C7" s="136">
        <v>18220</v>
      </c>
      <c r="D7" s="63">
        <v>22650</v>
      </c>
      <c r="E7" s="63">
        <v>421</v>
      </c>
      <c r="F7" s="64">
        <f t="shared" si="0"/>
        <v>1.858719646799117E-2</v>
      </c>
      <c r="G7" s="136">
        <f t="shared" si="1"/>
        <v>43.277909738717341</v>
      </c>
      <c r="H7" s="61"/>
      <c r="I7" s="65">
        <v>3.4000000000000002E-2</v>
      </c>
      <c r="J7" s="63">
        <f t="shared" si="2"/>
        <v>14</v>
      </c>
      <c r="K7" s="136">
        <f t="shared" si="3"/>
        <v>1301.4285714285713</v>
      </c>
      <c r="L7" s="61"/>
      <c r="M7" s="64">
        <f t="shared" si="4"/>
        <v>0.8571428571428571</v>
      </c>
      <c r="N7" s="66">
        <v>12</v>
      </c>
      <c r="O7" s="136">
        <f t="shared" si="5"/>
        <v>1518.3333333333333</v>
      </c>
      <c r="P7" s="136">
        <f t="shared" si="6"/>
        <v>4825</v>
      </c>
      <c r="Q7" s="61"/>
      <c r="R7" s="136">
        <v>57900</v>
      </c>
      <c r="S7" s="64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</row>
    <row r="8" spans="1:35" ht="15.75" customHeight="1" x14ac:dyDescent="0.25">
      <c r="A8" s="62" t="s">
        <v>115</v>
      </c>
      <c r="B8" s="62" t="s">
        <v>116</v>
      </c>
      <c r="C8" s="136">
        <v>17900</v>
      </c>
      <c r="D8" s="63">
        <v>29720</v>
      </c>
      <c r="E8" s="63">
        <v>438</v>
      </c>
      <c r="F8" s="64">
        <f t="shared" si="0"/>
        <v>1.4737550471063256E-2</v>
      </c>
      <c r="G8" s="136">
        <f t="shared" si="1"/>
        <v>40.8675799086758</v>
      </c>
      <c r="H8" s="61"/>
      <c r="I8" s="65">
        <v>1.2999999999999999E-2</v>
      </c>
      <c r="J8" s="63">
        <f t="shared" si="2"/>
        <v>6</v>
      </c>
      <c r="K8" s="136">
        <f t="shared" si="3"/>
        <v>2983.3333333333335</v>
      </c>
      <c r="L8" s="61"/>
      <c r="M8" s="64">
        <f t="shared" si="4"/>
        <v>0.5</v>
      </c>
      <c r="N8" s="66">
        <v>3</v>
      </c>
      <c r="O8" s="136">
        <f t="shared" si="5"/>
        <v>5966.666666666667</v>
      </c>
      <c r="P8" s="136">
        <f t="shared" si="6"/>
        <v>7476.666666666667</v>
      </c>
      <c r="Q8" s="61"/>
      <c r="R8" s="136">
        <v>22430</v>
      </c>
      <c r="S8" s="64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</row>
    <row r="9" spans="1:35" ht="15.75" customHeight="1" x14ac:dyDescent="0.25">
      <c r="A9" s="62" t="s">
        <v>117</v>
      </c>
      <c r="B9" s="62" t="s">
        <v>116</v>
      </c>
      <c r="C9" s="136">
        <v>15400</v>
      </c>
      <c r="D9" s="63">
        <v>19200</v>
      </c>
      <c r="E9" s="63">
        <v>405</v>
      </c>
      <c r="F9" s="64">
        <f t="shared" si="0"/>
        <v>2.1093750000000001E-2</v>
      </c>
      <c r="G9" s="136">
        <f t="shared" si="1"/>
        <v>38.02469135802469</v>
      </c>
      <c r="H9" s="61"/>
      <c r="I9" s="65">
        <v>2.7E-2</v>
      </c>
      <c r="J9" s="63">
        <f t="shared" si="2"/>
        <v>11</v>
      </c>
      <c r="K9" s="136">
        <f t="shared" si="3"/>
        <v>1400</v>
      </c>
      <c r="L9" s="61"/>
      <c r="M9" s="64">
        <f t="shared" si="4"/>
        <v>9.0909090909090912E-2</v>
      </c>
      <c r="N9" s="66">
        <v>1</v>
      </c>
      <c r="O9" s="136">
        <f t="shared" si="5"/>
        <v>15400</v>
      </c>
      <c r="P9" s="136">
        <f t="shared" si="6"/>
        <v>4980</v>
      </c>
      <c r="Q9" s="61"/>
      <c r="R9" s="136">
        <v>4980</v>
      </c>
      <c r="S9" s="64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</row>
    <row r="10" spans="1:35" ht="15.75" customHeight="1" x14ac:dyDescent="0.25">
      <c r="A10" s="62" t="s">
        <v>118</v>
      </c>
      <c r="B10" s="62" t="s">
        <v>119</v>
      </c>
      <c r="C10" s="136">
        <v>27000</v>
      </c>
      <c r="D10" s="63"/>
      <c r="E10" s="63">
        <v>98</v>
      </c>
      <c r="F10" s="64"/>
      <c r="G10" s="136">
        <f t="shared" si="1"/>
        <v>275.51020408163265</v>
      </c>
      <c r="H10" s="61"/>
      <c r="I10" s="65">
        <v>2.1000000000000001E-2</v>
      </c>
      <c r="J10" s="63">
        <f t="shared" si="2"/>
        <v>2</v>
      </c>
      <c r="K10" s="136">
        <f t="shared" si="3"/>
        <v>13500</v>
      </c>
      <c r="L10" s="61"/>
      <c r="M10" s="64">
        <f t="shared" si="4"/>
        <v>1</v>
      </c>
      <c r="N10" s="66">
        <v>2</v>
      </c>
      <c r="O10" s="136">
        <f t="shared" si="5"/>
        <v>13500</v>
      </c>
      <c r="P10" s="136">
        <f t="shared" si="6"/>
        <v>4780</v>
      </c>
      <c r="Q10" s="61"/>
      <c r="R10" s="136">
        <v>9560</v>
      </c>
      <c r="S10" s="64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</row>
    <row r="11" spans="1:35" ht="15.75" customHeight="1" x14ac:dyDescent="0.25">
      <c r="A11" s="62" t="s">
        <v>120</v>
      </c>
      <c r="B11" s="62" t="s">
        <v>121</v>
      </c>
      <c r="C11" s="136">
        <v>42000</v>
      </c>
      <c r="D11" s="63"/>
      <c r="E11" s="63">
        <v>1190</v>
      </c>
      <c r="F11" s="64"/>
      <c r="G11" s="136">
        <f t="shared" si="1"/>
        <v>35.294117647058826</v>
      </c>
      <c r="H11" s="61"/>
      <c r="I11" s="65">
        <v>8.0000000000000002E-3</v>
      </c>
      <c r="J11" s="63">
        <f t="shared" si="2"/>
        <v>10</v>
      </c>
      <c r="K11" s="136">
        <f t="shared" si="3"/>
        <v>4200</v>
      </c>
      <c r="L11" s="61"/>
      <c r="M11" s="64">
        <f t="shared" si="4"/>
        <v>0.8</v>
      </c>
      <c r="N11" s="66">
        <v>8</v>
      </c>
      <c r="O11" s="136">
        <f t="shared" si="5"/>
        <v>5250</v>
      </c>
      <c r="P11" s="136">
        <f t="shared" si="6"/>
        <v>5950</v>
      </c>
      <c r="Q11" s="61"/>
      <c r="R11" s="136">
        <v>47600</v>
      </c>
      <c r="S11" s="64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</row>
    <row r="12" spans="1:35" ht="15.75" customHeight="1" x14ac:dyDescent="0.25">
      <c r="F12" s="8"/>
      <c r="I12" s="8"/>
      <c r="M12" s="8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</row>
    <row r="13" spans="1:35" ht="15.75" customHeight="1" x14ac:dyDescent="0.25">
      <c r="B13" s="6"/>
      <c r="C13" s="6"/>
      <c r="D13" s="6"/>
      <c r="E13" s="6"/>
      <c r="F13" s="6"/>
      <c r="G13" s="6"/>
      <c r="S13" s="6"/>
      <c r="T13" s="6"/>
      <c r="U13" s="6"/>
      <c r="V13" s="6"/>
      <c r="W13" s="6"/>
      <c r="X13" s="6"/>
      <c r="Y13" s="6"/>
      <c r="Z13" s="6"/>
    </row>
    <row r="14" spans="1:35" ht="15.75" customHeight="1" x14ac:dyDescent="0.25">
      <c r="B14" s="6"/>
      <c r="C14" s="67"/>
      <c r="D14" s="6"/>
      <c r="E14" s="68"/>
      <c r="F14" s="67"/>
      <c r="G14" s="6"/>
    </row>
    <row r="15" spans="1:35" ht="15.75" customHeight="1" x14ac:dyDescent="0.3">
      <c r="B15" s="69"/>
      <c r="C15" s="70"/>
      <c r="D15" s="6"/>
      <c r="E15" s="6"/>
      <c r="F15" s="6"/>
      <c r="G15" s="6"/>
    </row>
    <row r="16" spans="1:35" ht="15.75" customHeight="1" x14ac:dyDescent="0.3">
      <c r="A16" s="5" t="s">
        <v>122</v>
      </c>
      <c r="B16" s="69"/>
      <c r="C16" s="6"/>
      <c r="D16" s="6" t="s">
        <v>123</v>
      </c>
      <c r="E16" s="6"/>
      <c r="F16" s="6"/>
      <c r="G16" s="6"/>
    </row>
    <row r="17" spans="2:7" ht="15.75" customHeight="1" x14ac:dyDescent="0.3">
      <c r="B17" s="69"/>
      <c r="C17" s="70"/>
      <c r="D17" s="6" t="s">
        <v>124</v>
      </c>
      <c r="E17" s="71"/>
      <c r="F17" s="6"/>
      <c r="G17" s="6"/>
    </row>
    <row r="18" spans="2:7" ht="15.75" customHeight="1" x14ac:dyDescent="0.3">
      <c r="B18" s="69"/>
      <c r="C18" s="70"/>
      <c r="D18" s="6" t="s">
        <v>125</v>
      </c>
      <c r="E18" s="6"/>
      <c r="F18" s="6"/>
      <c r="G18" s="6"/>
    </row>
    <row r="19" spans="2:7" ht="15.75" customHeight="1" x14ac:dyDescent="0.3">
      <c r="B19" s="69"/>
      <c r="C19" s="71"/>
      <c r="D19" s="6" t="s">
        <v>126</v>
      </c>
      <c r="E19" s="6"/>
      <c r="F19" s="6"/>
      <c r="G19" s="6"/>
    </row>
    <row r="20" spans="2:7" ht="15.75" customHeight="1" x14ac:dyDescent="0.3">
      <c r="B20" s="69"/>
      <c r="C20" s="70"/>
      <c r="D20" s="6"/>
      <c r="E20" s="71"/>
      <c r="F20" s="6"/>
      <c r="G20" s="6"/>
    </row>
    <row r="21" spans="2:7" ht="15.75" customHeight="1" x14ac:dyDescent="0.3">
      <c r="B21" s="69"/>
      <c r="C21" s="70"/>
      <c r="D21" s="6"/>
      <c r="E21" s="6"/>
      <c r="F21" s="6"/>
      <c r="G21" s="6"/>
    </row>
    <row r="22" spans="2:7" ht="15.75" customHeight="1" x14ac:dyDescent="0.3">
      <c r="B22" s="69"/>
      <c r="C22" s="71"/>
      <c r="D22" s="6"/>
      <c r="E22" s="6"/>
      <c r="F22" s="72"/>
      <c r="G22" s="6"/>
    </row>
    <row r="23" spans="2:7" ht="15.75" customHeight="1" x14ac:dyDescent="0.3">
      <c r="B23" s="69"/>
      <c r="C23" s="70"/>
      <c r="D23" s="6"/>
      <c r="E23" s="71"/>
      <c r="F23" s="70"/>
      <c r="G23" s="6"/>
    </row>
    <row r="24" spans="2:7" ht="15.75" customHeight="1" x14ac:dyDescent="0.3">
      <c r="B24" s="69"/>
      <c r="C24" s="73"/>
      <c r="D24" s="6"/>
      <c r="E24" s="73"/>
      <c r="F24" s="6"/>
      <c r="G24" s="6"/>
    </row>
    <row r="25" spans="2:7" ht="15.75" customHeight="1" x14ac:dyDescent="0.3">
      <c r="B25" s="69"/>
      <c r="C25" s="71"/>
      <c r="D25" s="6"/>
      <c r="E25" s="6"/>
      <c r="F25" s="6"/>
      <c r="G25" s="6"/>
    </row>
    <row r="26" spans="2:7" ht="15.75" customHeight="1" x14ac:dyDescent="0.25">
      <c r="B26" s="6"/>
      <c r="C26" s="6"/>
      <c r="D26" s="6"/>
      <c r="E26" s="74"/>
      <c r="F26" s="6"/>
      <c r="G26" s="6"/>
    </row>
    <row r="27" spans="2:7" ht="15.75" customHeight="1" x14ac:dyDescent="0.25">
      <c r="B27" s="6"/>
      <c r="C27" s="6"/>
      <c r="D27" s="6"/>
      <c r="E27" s="6"/>
      <c r="F27" s="6"/>
      <c r="G27" s="6"/>
    </row>
    <row r="28" spans="2:7" ht="15.75" customHeight="1" x14ac:dyDescent="0.25"/>
    <row r="29" spans="2:7" ht="15.75" customHeight="1" x14ac:dyDescent="0.25"/>
    <row r="30" spans="2:7" ht="15.75" customHeight="1" x14ac:dyDescent="0.25">
      <c r="C30" s="8"/>
    </row>
    <row r="31" spans="2:7" ht="15.75" customHeight="1" x14ac:dyDescent="0.25"/>
    <row r="32" spans="2:7" ht="15.75" customHeight="1" x14ac:dyDescent="0.25">
      <c r="C32" s="8"/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3">
    <mergeCell ref="C2:G2"/>
    <mergeCell ref="I2:K2"/>
    <mergeCell ref="M2:P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1000"/>
  <sheetViews>
    <sheetView workbookViewId="0"/>
  </sheetViews>
  <sheetFormatPr defaultColWidth="12.6328125" defaultRowHeight="15" customHeight="1" x14ac:dyDescent="0.25"/>
  <cols>
    <col min="1" max="1" width="30.08984375" customWidth="1"/>
    <col min="2" max="2" width="12.6328125" customWidth="1"/>
    <col min="3" max="3" width="6.6328125" customWidth="1"/>
    <col min="4" max="4" width="3.08984375" customWidth="1"/>
    <col min="5" max="6" width="12.6328125" customWidth="1"/>
  </cols>
  <sheetData>
    <row r="1" spans="1:7" ht="15.75" customHeight="1" x14ac:dyDescent="0.4">
      <c r="A1" s="1" t="s">
        <v>127</v>
      </c>
    </row>
    <row r="2" spans="1:7" ht="15.75" customHeight="1" x14ac:dyDescent="0.25"/>
    <row r="3" spans="1:7" ht="15.75" customHeight="1" x14ac:dyDescent="0.3">
      <c r="A3" s="18" t="s">
        <v>128</v>
      </c>
    </row>
    <row r="4" spans="1:7" ht="15.75" customHeight="1" x14ac:dyDescent="0.25">
      <c r="A4" s="4" t="s">
        <v>129</v>
      </c>
      <c r="B4" s="75">
        <v>70000</v>
      </c>
      <c r="E4" s="12"/>
      <c r="F4" s="76" t="s">
        <v>18</v>
      </c>
      <c r="G4" s="10"/>
    </row>
    <row r="5" spans="1:7" ht="15.75" customHeight="1" x14ac:dyDescent="0.25">
      <c r="A5" s="4" t="s">
        <v>130</v>
      </c>
      <c r="B5" s="77">
        <v>900000</v>
      </c>
      <c r="E5" s="78">
        <v>1</v>
      </c>
      <c r="F5" s="79" t="s">
        <v>131</v>
      </c>
      <c r="G5" s="11"/>
    </row>
    <row r="6" spans="1:7" ht="15.75" customHeight="1" x14ac:dyDescent="0.25">
      <c r="A6" s="4" t="s">
        <v>132</v>
      </c>
      <c r="B6" s="7">
        <v>0.8</v>
      </c>
      <c r="E6" s="78">
        <v>2</v>
      </c>
      <c r="F6" s="79" t="s">
        <v>133</v>
      </c>
      <c r="G6" s="11"/>
    </row>
    <row r="7" spans="1:7" ht="15.75" customHeight="1" x14ac:dyDescent="0.25">
      <c r="A7" s="4" t="s">
        <v>134</v>
      </c>
      <c r="B7" s="7">
        <v>0.2</v>
      </c>
      <c r="E7" s="78">
        <v>3</v>
      </c>
      <c r="F7" s="79" t="s">
        <v>135</v>
      </c>
      <c r="G7" s="11"/>
    </row>
    <row r="8" spans="1:7" ht="15.75" customHeight="1" x14ac:dyDescent="0.25">
      <c r="A8" s="4" t="s">
        <v>136</v>
      </c>
      <c r="B8" s="8">
        <v>1.2999999999999999E-2</v>
      </c>
      <c r="E8" s="78">
        <v>4</v>
      </c>
      <c r="F8" s="79" t="s">
        <v>137</v>
      </c>
      <c r="G8" s="11"/>
    </row>
    <row r="9" spans="1:7" ht="15.75" customHeight="1" x14ac:dyDescent="0.25">
      <c r="A9" s="80" t="s">
        <v>138</v>
      </c>
      <c r="B9" s="7">
        <v>0.2</v>
      </c>
      <c r="E9" s="78">
        <v>5</v>
      </c>
      <c r="F9" s="79" t="s">
        <v>139</v>
      </c>
      <c r="G9" s="11"/>
    </row>
    <row r="10" spans="1:7" ht="15.75" customHeight="1" x14ac:dyDescent="0.25">
      <c r="A10" s="4" t="s">
        <v>140</v>
      </c>
      <c r="B10" s="7">
        <v>0.3</v>
      </c>
      <c r="E10" s="78">
        <v>6</v>
      </c>
      <c r="F10" s="79" t="s">
        <v>141</v>
      </c>
      <c r="G10" s="11"/>
    </row>
    <row r="11" spans="1:7" ht="15.75" customHeight="1" x14ac:dyDescent="0.25">
      <c r="A11" s="4"/>
      <c r="E11" s="81">
        <v>7</v>
      </c>
      <c r="F11" s="82" t="s">
        <v>142</v>
      </c>
      <c r="G11" s="83"/>
    </row>
    <row r="12" spans="1:7" ht="15.75" customHeight="1" x14ac:dyDescent="0.25">
      <c r="A12" s="4" t="s">
        <v>143</v>
      </c>
      <c r="B12" s="75">
        <v>45</v>
      </c>
      <c r="C12" s="7"/>
    </row>
    <row r="13" spans="1:7" ht="15.75" customHeight="1" x14ac:dyDescent="0.25">
      <c r="A13" s="3"/>
      <c r="B13" s="3"/>
      <c r="C13" s="3"/>
      <c r="D13" s="3"/>
      <c r="E13" s="3"/>
      <c r="F13" s="3"/>
    </row>
    <row r="14" spans="1:7" ht="15.75" customHeight="1" x14ac:dyDescent="0.3">
      <c r="A14" s="18" t="s">
        <v>144</v>
      </c>
    </row>
    <row r="15" spans="1:7" ht="15.75" customHeight="1" x14ac:dyDescent="0.25">
      <c r="A15" s="5" t="s">
        <v>145</v>
      </c>
    </row>
    <row r="16" spans="1:7" ht="15.75" customHeight="1" x14ac:dyDescent="0.25"/>
    <row r="17" spans="1:8" ht="15.75" customHeight="1" x14ac:dyDescent="0.3">
      <c r="B17" s="84" t="s">
        <v>146</v>
      </c>
    </row>
    <row r="18" spans="1:8" ht="15.75" customHeight="1" x14ac:dyDescent="0.3">
      <c r="A18" s="85" t="s">
        <v>6</v>
      </c>
      <c r="B18" s="86">
        <v>45</v>
      </c>
      <c r="F18" s="4">
        <v>100</v>
      </c>
      <c r="H18" s="5" t="s">
        <v>147</v>
      </c>
    </row>
    <row r="19" spans="1:8" ht="15.75" customHeight="1" x14ac:dyDescent="0.3">
      <c r="A19" s="87" t="s">
        <v>37</v>
      </c>
      <c r="B19" s="88"/>
      <c r="F19" s="4">
        <f t="shared" ref="F19:F20" si="0">F18*G19</f>
        <v>80</v>
      </c>
      <c r="G19" s="7">
        <v>0.8</v>
      </c>
      <c r="H19" s="5" t="s">
        <v>148</v>
      </c>
    </row>
    <row r="20" spans="1:8" ht="15.75" customHeight="1" x14ac:dyDescent="0.3">
      <c r="A20" s="85" t="s">
        <v>1</v>
      </c>
      <c r="B20" s="89">
        <v>1.2999999999999999E-2</v>
      </c>
      <c r="C20" s="15"/>
      <c r="F20" s="4">
        <f t="shared" si="0"/>
        <v>16</v>
      </c>
      <c r="G20" s="7">
        <v>0.2</v>
      </c>
      <c r="H20" s="5" t="s">
        <v>149</v>
      </c>
    </row>
    <row r="21" spans="1:8" ht="15.75" customHeight="1" x14ac:dyDescent="0.3">
      <c r="A21" s="90" t="s">
        <v>150</v>
      </c>
      <c r="B21" s="91"/>
      <c r="F21" s="5">
        <f>SUM(F18:F20)</f>
        <v>196</v>
      </c>
    </row>
    <row r="22" spans="1:8" ht="15.75" customHeight="1" x14ac:dyDescent="0.3">
      <c r="A22" s="87" t="s">
        <v>151</v>
      </c>
      <c r="B22" s="92"/>
      <c r="F22" s="5">
        <f>F21/F18</f>
        <v>1.96</v>
      </c>
    </row>
    <row r="23" spans="1:8" ht="15.75" customHeight="1" x14ac:dyDescent="0.3">
      <c r="A23" s="85" t="s">
        <v>152</v>
      </c>
      <c r="B23" s="93">
        <v>0.2</v>
      </c>
    </row>
    <row r="24" spans="1:8" ht="15.75" customHeight="1" x14ac:dyDescent="0.3">
      <c r="A24" s="90" t="s">
        <v>153</v>
      </c>
      <c r="B24" s="91"/>
    </row>
    <row r="25" spans="1:8" ht="15.75" customHeight="1" x14ac:dyDescent="0.3">
      <c r="A25" s="87" t="s">
        <v>154</v>
      </c>
      <c r="B25" s="92"/>
    </row>
    <row r="26" spans="1:8" ht="15.75" customHeight="1" x14ac:dyDescent="0.25">
      <c r="B26" s="75"/>
    </row>
    <row r="27" spans="1:8" ht="15.75" customHeight="1" x14ac:dyDescent="0.3">
      <c r="A27" s="85" t="s">
        <v>155</v>
      </c>
      <c r="B27" s="86">
        <v>70000</v>
      </c>
    </row>
    <row r="28" spans="1:8" ht="15.75" customHeight="1" x14ac:dyDescent="0.3">
      <c r="A28" s="94" t="s">
        <v>156</v>
      </c>
      <c r="B28" s="95"/>
      <c r="E28" s="5">
        <f>ROUND(B24*B28,0)</f>
        <v>0</v>
      </c>
    </row>
    <row r="29" spans="1:8" ht="15.75" customHeight="1" x14ac:dyDescent="0.3">
      <c r="A29" s="87" t="s">
        <v>157</v>
      </c>
      <c r="B29" s="92"/>
      <c r="E29" s="5" t="s">
        <v>158</v>
      </c>
    </row>
    <row r="30" spans="1:8" ht="15.75" customHeight="1" x14ac:dyDescent="0.3">
      <c r="A30" s="14"/>
    </row>
    <row r="31" spans="1:8" ht="15.75" customHeight="1" x14ac:dyDescent="0.3">
      <c r="A31" s="96" t="s">
        <v>159</v>
      </c>
      <c r="B31" s="77">
        <f>B5</f>
        <v>900000</v>
      </c>
    </row>
    <row r="32" spans="1:8" ht="15.75" customHeight="1" x14ac:dyDescent="0.3">
      <c r="A32" s="96" t="s">
        <v>160</v>
      </c>
      <c r="B32" s="97"/>
    </row>
    <row r="33" spans="1:8" ht="15.75" customHeight="1" x14ac:dyDescent="0.25"/>
    <row r="34" spans="1:8" ht="15.75" customHeight="1" x14ac:dyDescent="0.3">
      <c r="A34" s="96" t="s">
        <v>8</v>
      </c>
      <c r="B34" s="98"/>
      <c r="H34" s="14"/>
    </row>
    <row r="35" spans="1:8" ht="15.75" customHeight="1" x14ac:dyDescent="0.3">
      <c r="A35" s="5"/>
      <c r="H35" s="14"/>
    </row>
    <row r="36" spans="1:8" ht="15.75" customHeight="1" x14ac:dyDescent="0.25"/>
    <row r="37" spans="1:8" ht="15.75" customHeight="1" x14ac:dyDescent="0.25"/>
    <row r="38" spans="1:8" ht="15.75" customHeight="1" x14ac:dyDescent="0.25"/>
    <row r="39" spans="1:8" ht="15.75" customHeight="1" x14ac:dyDescent="0.25"/>
    <row r="40" spans="1:8" ht="15.75" customHeight="1" x14ac:dyDescent="0.25">
      <c r="A40" s="3"/>
      <c r="B40" s="3"/>
      <c r="C40" s="3"/>
      <c r="D40" s="3"/>
      <c r="E40" s="3"/>
      <c r="F40" s="3"/>
      <c r="G40" s="3"/>
      <c r="H40" s="3"/>
    </row>
    <row r="41" spans="1:8" ht="15.75" customHeight="1" x14ac:dyDescent="0.25"/>
    <row r="42" spans="1:8" ht="15.75" customHeight="1" x14ac:dyDescent="0.25"/>
    <row r="43" spans="1:8" ht="15.75" customHeight="1" x14ac:dyDescent="0.25"/>
    <row r="44" spans="1:8" ht="15.75" customHeight="1" x14ac:dyDescent="0.25"/>
    <row r="45" spans="1:8" ht="15.75" customHeight="1" x14ac:dyDescent="0.25"/>
    <row r="46" spans="1:8" ht="15.75" customHeight="1" x14ac:dyDescent="0.25"/>
    <row r="47" spans="1:8" ht="15.75" customHeight="1" x14ac:dyDescent="0.25"/>
    <row r="48" spans="1: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I1000"/>
  <sheetViews>
    <sheetView workbookViewId="0"/>
  </sheetViews>
  <sheetFormatPr defaultColWidth="12.6328125" defaultRowHeight="15" customHeight="1" x14ac:dyDescent="0.25"/>
  <cols>
    <col min="1" max="1" width="21.26953125" customWidth="1"/>
    <col min="2" max="2" width="15.7265625" customWidth="1"/>
    <col min="3" max="3" width="16.6328125" customWidth="1"/>
    <col min="4" max="4" width="15.08984375" customWidth="1"/>
    <col min="5" max="6" width="13.7265625" customWidth="1"/>
  </cols>
  <sheetData>
    <row r="1" spans="1:8" ht="15.75" customHeight="1" x14ac:dyDescent="0.4">
      <c r="A1" s="1" t="s">
        <v>161</v>
      </c>
    </row>
    <row r="2" spans="1:8" ht="15.75" customHeight="1" x14ac:dyDescent="0.25"/>
    <row r="3" spans="1:8" ht="15.75" customHeight="1" x14ac:dyDescent="0.25">
      <c r="A3" s="5" t="s">
        <v>128</v>
      </c>
    </row>
    <row r="4" spans="1:8" ht="15.75" customHeight="1" x14ac:dyDescent="0.25">
      <c r="A4" s="99" t="s">
        <v>162</v>
      </c>
      <c r="B4" s="100">
        <v>30000</v>
      </c>
      <c r="C4" s="5" t="s">
        <v>163</v>
      </c>
    </row>
    <row r="5" spans="1:8" ht="15.75" customHeight="1" x14ac:dyDescent="0.25">
      <c r="A5" s="99" t="s">
        <v>164</v>
      </c>
      <c r="B5" s="101" t="s">
        <v>165</v>
      </c>
      <c r="C5" s="5" t="s">
        <v>166</v>
      </c>
      <c r="G5" s="8"/>
    </row>
    <row r="6" spans="1:8" ht="15.75" customHeight="1" x14ac:dyDescent="0.25">
      <c r="A6" s="99" t="s">
        <v>167</v>
      </c>
      <c r="B6" s="102">
        <v>0.6</v>
      </c>
      <c r="C6" s="5" t="s">
        <v>168</v>
      </c>
      <c r="G6" s="8"/>
    </row>
    <row r="7" spans="1:8" ht="15.75" customHeight="1" x14ac:dyDescent="0.25">
      <c r="A7" s="99" t="s">
        <v>7</v>
      </c>
      <c r="B7" s="103">
        <v>0.2</v>
      </c>
      <c r="C7" s="5" t="s">
        <v>169</v>
      </c>
    </row>
    <row r="8" spans="1:8" ht="15.75" customHeight="1" x14ac:dyDescent="0.25">
      <c r="A8" s="5"/>
    </row>
    <row r="9" spans="1:8" ht="15.75" customHeight="1" x14ac:dyDescent="0.3">
      <c r="B9" s="84" t="s">
        <v>146</v>
      </c>
      <c r="C9" s="84" t="s">
        <v>170</v>
      </c>
      <c r="D9" s="104" t="s">
        <v>171</v>
      </c>
      <c r="E9" s="84" t="s">
        <v>172</v>
      </c>
      <c r="F9" s="84" t="s">
        <v>113</v>
      </c>
      <c r="G9" s="15"/>
      <c r="H9" s="15"/>
    </row>
    <row r="10" spans="1:8" ht="15.75" customHeight="1" x14ac:dyDescent="0.3">
      <c r="A10" s="96" t="s">
        <v>6</v>
      </c>
      <c r="B10" s="105">
        <f t="shared" ref="B10:F10" si="0">B13*B12</f>
        <v>90</v>
      </c>
      <c r="C10" s="105">
        <f t="shared" si="0"/>
        <v>97.2</v>
      </c>
      <c r="D10" s="105">
        <f t="shared" si="0"/>
        <v>90</v>
      </c>
      <c r="E10" s="105">
        <f t="shared" si="0"/>
        <v>28.8</v>
      </c>
      <c r="F10" s="105">
        <f t="shared" si="0"/>
        <v>36</v>
      </c>
      <c r="H10" s="106" t="s">
        <v>173</v>
      </c>
    </row>
    <row r="11" spans="1:8" ht="15.75" customHeight="1" x14ac:dyDescent="0.25"/>
    <row r="12" spans="1:8" ht="15.75" customHeight="1" x14ac:dyDescent="0.3">
      <c r="A12" s="96" t="s">
        <v>1</v>
      </c>
      <c r="B12" s="71">
        <v>2.5000000000000001E-2</v>
      </c>
      <c r="C12" s="71">
        <v>2.7E-2</v>
      </c>
      <c r="D12" s="71">
        <v>2.5000000000000001E-2</v>
      </c>
      <c r="E12" s="71">
        <v>8.0000000000000002E-3</v>
      </c>
      <c r="F12" s="71">
        <v>0.01</v>
      </c>
    </row>
    <row r="13" spans="1:8" ht="15.75" customHeight="1" x14ac:dyDescent="0.3">
      <c r="A13" s="96" t="s">
        <v>151</v>
      </c>
      <c r="B13" s="75">
        <f t="shared" ref="B13:F13" si="1">B16*B15</f>
        <v>3600</v>
      </c>
      <c r="C13" s="75">
        <f t="shared" si="1"/>
        <v>3600</v>
      </c>
      <c r="D13" s="75">
        <f t="shared" si="1"/>
        <v>3600</v>
      </c>
      <c r="E13" s="75">
        <f t="shared" si="1"/>
        <v>3600</v>
      </c>
      <c r="F13" s="75">
        <f t="shared" si="1"/>
        <v>3600</v>
      </c>
    </row>
    <row r="14" spans="1:8" ht="15.75" customHeight="1" x14ac:dyDescent="0.25"/>
    <row r="15" spans="1:8" ht="15.75" customHeight="1" x14ac:dyDescent="0.3">
      <c r="A15" s="96" t="s">
        <v>152</v>
      </c>
      <c r="B15" s="107">
        <v>0.6</v>
      </c>
      <c r="C15" s="107">
        <v>0.6</v>
      </c>
      <c r="D15" s="107">
        <v>0.6</v>
      </c>
      <c r="E15" s="107">
        <v>0.6</v>
      </c>
      <c r="F15" s="107">
        <v>0.6</v>
      </c>
    </row>
    <row r="16" spans="1:8" ht="15.75" customHeight="1" x14ac:dyDescent="0.3">
      <c r="A16" s="96" t="s">
        <v>154</v>
      </c>
      <c r="B16" s="75">
        <f t="shared" ref="B16:F16" si="2">B17*$B$7</f>
        <v>6000</v>
      </c>
      <c r="C16" s="75">
        <f t="shared" si="2"/>
        <v>6000</v>
      </c>
      <c r="D16" s="75">
        <f t="shared" si="2"/>
        <v>6000</v>
      </c>
      <c r="E16" s="75">
        <f t="shared" si="2"/>
        <v>6000</v>
      </c>
      <c r="F16" s="75">
        <f t="shared" si="2"/>
        <v>6000</v>
      </c>
    </row>
    <row r="17" spans="1:9" ht="15.75" customHeight="1" x14ac:dyDescent="0.3">
      <c r="A17" s="96" t="s">
        <v>155</v>
      </c>
      <c r="B17" s="75">
        <v>30000</v>
      </c>
      <c r="C17" s="75">
        <v>30000</v>
      </c>
      <c r="D17" s="75">
        <v>30000</v>
      </c>
      <c r="E17" s="75">
        <v>30000</v>
      </c>
      <c r="F17" s="75">
        <v>30000</v>
      </c>
    </row>
    <row r="18" spans="1:9" ht="15.75" customHeight="1" x14ac:dyDescent="0.3">
      <c r="A18" s="14"/>
    </row>
    <row r="19" spans="1:9" ht="15.75" customHeight="1" x14ac:dyDescent="0.25"/>
    <row r="20" spans="1:9" ht="15.75" customHeight="1" x14ac:dyDescent="0.25">
      <c r="E20" s="5" t="s">
        <v>174</v>
      </c>
    </row>
    <row r="21" spans="1:9" ht="15.75" customHeight="1" x14ac:dyDescent="0.35">
      <c r="A21" s="108" t="s">
        <v>175</v>
      </c>
      <c r="E21" s="5" t="s">
        <v>176</v>
      </c>
      <c r="F21" s="7"/>
      <c r="G21" s="7"/>
    </row>
    <row r="22" spans="1:9" ht="15.75" customHeight="1" x14ac:dyDescent="0.25">
      <c r="E22" s="5" t="s">
        <v>177</v>
      </c>
    </row>
    <row r="23" spans="1:9" ht="15.75" customHeight="1" x14ac:dyDescent="0.3">
      <c r="B23" s="84" t="s">
        <v>172</v>
      </c>
    </row>
    <row r="24" spans="1:9" ht="15.75" customHeight="1" x14ac:dyDescent="0.3">
      <c r="A24" s="96" t="s">
        <v>5</v>
      </c>
      <c r="B24" s="2"/>
      <c r="H24" s="106" t="s">
        <v>178</v>
      </c>
    </row>
    <row r="25" spans="1:9" ht="15.75" customHeight="1" x14ac:dyDescent="0.3">
      <c r="A25" s="96" t="s">
        <v>2</v>
      </c>
      <c r="B25" s="8"/>
      <c r="D25" s="8"/>
    </row>
    <row r="26" spans="1:9" ht="15.75" customHeight="1" x14ac:dyDescent="0.3">
      <c r="A26" s="96" t="s">
        <v>6</v>
      </c>
      <c r="B26" s="109">
        <f>E10</f>
        <v>28.8</v>
      </c>
    </row>
    <row r="27" spans="1:9" ht="15.75" customHeight="1" x14ac:dyDescent="0.25"/>
    <row r="28" spans="1:9" ht="15.75" customHeight="1" x14ac:dyDescent="0.25">
      <c r="A28" s="110"/>
      <c r="B28" s="110"/>
      <c r="C28" s="110"/>
      <c r="D28" s="110"/>
      <c r="E28" s="110"/>
      <c r="F28" s="110"/>
      <c r="G28" s="110"/>
      <c r="H28" s="110"/>
      <c r="I28" s="110"/>
    </row>
    <row r="29" spans="1:9" ht="15.75" customHeight="1" x14ac:dyDescent="0.3">
      <c r="A29" s="5" t="s">
        <v>179</v>
      </c>
      <c r="H29" s="106" t="s">
        <v>180</v>
      </c>
    </row>
    <row r="30" spans="1:9" ht="15.75" customHeight="1" x14ac:dyDescent="0.25">
      <c r="A30" s="5" t="s">
        <v>181</v>
      </c>
    </row>
    <row r="31" spans="1:9" ht="15.75" customHeight="1" x14ac:dyDescent="0.3">
      <c r="A31" s="5" t="s">
        <v>182</v>
      </c>
      <c r="H31" s="106" t="s">
        <v>178</v>
      </c>
    </row>
    <row r="32" spans="1:9" ht="15.75" customHeight="1" x14ac:dyDescent="0.25"/>
    <row r="33" spans="1:8" ht="15.75" customHeight="1" x14ac:dyDescent="0.25">
      <c r="A33" s="5" t="s">
        <v>128</v>
      </c>
    </row>
    <row r="34" spans="1:8" ht="15.75" customHeight="1" x14ac:dyDescent="0.25">
      <c r="A34" s="99" t="s">
        <v>162</v>
      </c>
      <c r="B34" s="100">
        <v>30000</v>
      </c>
      <c r="C34" s="5" t="s">
        <v>163</v>
      </c>
    </row>
    <row r="35" spans="1:8" ht="15.75" customHeight="1" x14ac:dyDescent="0.25">
      <c r="A35" s="99" t="s">
        <v>164</v>
      </c>
      <c r="B35" s="101" t="s">
        <v>165</v>
      </c>
      <c r="C35" s="5" t="s">
        <v>166</v>
      </c>
    </row>
    <row r="36" spans="1:8" ht="15.75" customHeight="1" x14ac:dyDescent="0.25">
      <c r="A36" s="99" t="s">
        <v>167</v>
      </c>
      <c r="B36" s="111">
        <v>0.6</v>
      </c>
      <c r="C36" s="5" t="s">
        <v>168</v>
      </c>
    </row>
    <row r="37" spans="1:8" ht="15.75" customHeight="1" x14ac:dyDescent="0.25">
      <c r="A37" s="99" t="s">
        <v>7</v>
      </c>
      <c r="B37" s="103">
        <v>0.2</v>
      </c>
      <c r="C37" s="5" t="s">
        <v>183</v>
      </c>
    </row>
    <row r="38" spans="1:8" ht="15.75" customHeight="1" x14ac:dyDescent="0.25">
      <c r="A38" s="99" t="s">
        <v>184</v>
      </c>
      <c r="B38" s="100">
        <v>5000000</v>
      </c>
      <c r="C38" s="5" t="s">
        <v>185</v>
      </c>
    </row>
    <row r="39" spans="1:8" ht="15.75" customHeight="1" x14ac:dyDescent="0.25">
      <c r="A39" s="99" t="s">
        <v>4</v>
      </c>
      <c r="B39" s="5" t="s">
        <v>186</v>
      </c>
      <c r="C39" s="5" t="s">
        <v>187</v>
      </c>
    </row>
    <row r="40" spans="1:8" ht="15.75" customHeight="1" x14ac:dyDescent="0.25"/>
    <row r="41" spans="1:8" ht="15.75" customHeight="1" x14ac:dyDescent="0.25"/>
    <row r="42" spans="1:8" ht="15.75" customHeight="1" x14ac:dyDescent="0.3">
      <c r="B42" s="84" t="s">
        <v>146</v>
      </c>
      <c r="C42" s="84" t="s">
        <v>170</v>
      </c>
      <c r="D42" s="104" t="s">
        <v>171</v>
      </c>
      <c r="E42" s="84" t="s">
        <v>172</v>
      </c>
      <c r="F42" s="84" t="s">
        <v>113</v>
      </c>
      <c r="G42" s="15"/>
      <c r="H42" s="112" t="s">
        <v>188</v>
      </c>
    </row>
    <row r="43" spans="1:8" ht="15.75" customHeight="1" x14ac:dyDescent="0.3">
      <c r="A43" s="96" t="s">
        <v>2</v>
      </c>
      <c r="B43" s="7">
        <v>0.02</v>
      </c>
      <c r="C43" s="8">
        <v>2.7E-2</v>
      </c>
      <c r="D43" s="8">
        <v>2.5000000000000001E-2</v>
      </c>
      <c r="E43" s="8">
        <v>5.0000000000000001E-3</v>
      </c>
      <c r="F43" s="8">
        <v>7.0000000000000001E-3</v>
      </c>
    </row>
    <row r="44" spans="1:8" ht="15.75" customHeight="1" x14ac:dyDescent="0.3">
      <c r="A44" s="96" t="s">
        <v>37</v>
      </c>
      <c r="B44" s="113">
        <f t="shared" ref="B44:F44" si="3">ROUND(B46/B47,0)</f>
        <v>2200</v>
      </c>
      <c r="C44" s="113">
        <f t="shared" si="3"/>
        <v>6185</v>
      </c>
      <c r="D44" s="113">
        <f t="shared" si="3"/>
        <v>2200</v>
      </c>
      <c r="E44" s="113">
        <f t="shared" si="3"/>
        <v>0</v>
      </c>
      <c r="F44" s="113">
        <f t="shared" si="3"/>
        <v>0</v>
      </c>
      <c r="H44" s="113">
        <f>SUM(B44:F44)</f>
        <v>10585</v>
      </c>
    </row>
    <row r="45" spans="1:8" ht="15.75" customHeight="1" x14ac:dyDescent="0.3">
      <c r="A45" s="96" t="s">
        <v>6</v>
      </c>
      <c r="B45" s="75">
        <f t="shared" ref="B45:F45" si="4">ROUND(B54/B44,0)</f>
        <v>91</v>
      </c>
      <c r="C45" s="75">
        <f t="shared" si="4"/>
        <v>97</v>
      </c>
      <c r="D45" s="75">
        <f t="shared" si="4"/>
        <v>91</v>
      </c>
      <c r="E45" s="5" t="e">
        <f t="shared" si="4"/>
        <v>#DIV/0!</v>
      </c>
      <c r="F45" s="5" t="e">
        <f t="shared" si="4"/>
        <v>#DIV/0!</v>
      </c>
    </row>
    <row r="46" spans="1:8" ht="15.75" customHeight="1" x14ac:dyDescent="0.3">
      <c r="A46" s="96" t="s">
        <v>150</v>
      </c>
      <c r="B46" s="113">
        <f t="shared" ref="B46:F46" si="5">ROUND(B49/B50,0)</f>
        <v>55</v>
      </c>
      <c r="C46" s="113">
        <f t="shared" si="5"/>
        <v>167</v>
      </c>
      <c r="D46" s="113">
        <f t="shared" si="5"/>
        <v>55</v>
      </c>
      <c r="E46" s="113">
        <f t="shared" si="5"/>
        <v>0</v>
      </c>
      <c r="F46" s="113">
        <f t="shared" si="5"/>
        <v>0</v>
      </c>
      <c r="H46" s="113">
        <f>SUM(B46:F46)</f>
        <v>277</v>
      </c>
    </row>
    <row r="47" spans="1:8" ht="15.75" customHeight="1" x14ac:dyDescent="0.3">
      <c r="A47" s="96" t="s">
        <v>1</v>
      </c>
      <c r="B47" s="71">
        <v>2.5000000000000001E-2</v>
      </c>
      <c r="C47" s="71">
        <v>2.7E-2</v>
      </c>
      <c r="D47" s="71">
        <v>2.5000000000000001E-2</v>
      </c>
      <c r="E47" s="71">
        <v>8.0000000000000002E-3</v>
      </c>
      <c r="F47" s="71">
        <v>0.01</v>
      </c>
      <c r="H47" s="8"/>
    </row>
    <row r="48" spans="1:8" ht="15.75" customHeight="1" x14ac:dyDescent="0.3">
      <c r="A48" s="96" t="s">
        <v>151</v>
      </c>
      <c r="B48" s="75">
        <f t="shared" ref="B48:F48" si="6">ROUND(B54/B46,0)</f>
        <v>3636</v>
      </c>
      <c r="C48" s="75">
        <f t="shared" si="6"/>
        <v>3593</v>
      </c>
      <c r="D48" s="75">
        <f t="shared" si="6"/>
        <v>3636</v>
      </c>
      <c r="E48" s="5" t="e">
        <f t="shared" si="6"/>
        <v>#DIV/0!</v>
      </c>
      <c r="F48" s="5" t="e">
        <f t="shared" si="6"/>
        <v>#DIV/0!</v>
      </c>
    </row>
    <row r="49" spans="1:8" ht="15.75" customHeight="1" x14ac:dyDescent="0.3">
      <c r="A49" s="96" t="s">
        <v>189</v>
      </c>
      <c r="B49" s="113">
        <f t="shared" ref="B49:F49" si="7">ROUND(B54/B51,0)</f>
        <v>33</v>
      </c>
      <c r="C49" s="113">
        <f t="shared" si="7"/>
        <v>100</v>
      </c>
      <c r="D49" s="113">
        <f t="shared" si="7"/>
        <v>33</v>
      </c>
      <c r="E49" s="113">
        <f t="shared" si="7"/>
        <v>0</v>
      </c>
      <c r="F49" s="113">
        <f t="shared" si="7"/>
        <v>0</v>
      </c>
      <c r="H49" s="113">
        <f>SUM(B49:F49)</f>
        <v>166</v>
      </c>
    </row>
    <row r="50" spans="1:8" ht="15.75" customHeight="1" x14ac:dyDescent="0.3">
      <c r="A50" s="96" t="s">
        <v>152</v>
      </c>
      <c r="B50" s="7">
        <v>0.6</v>
      </c>
      <c r="C50" s="7">
        <v>0.6</v>
      </c>
      <c r="D50" s="7">
        <v>0.6</v>
      </c>
      <c r="E50" s="7">
        <v>0.6</v>
      </c>
      <c r="F50" s="7">
        <v>0.6</v>
      </c>
      <c r="H50" s="7"/>
    </row>
    <row r="51" spans="1:8" ht="15.75" customHeight="1" x14ac:dyDescent="0.3">
      <c r="A51" s="96" t="s">
        <v>154</v>
      </c>
      <c r="B51" s="75">
        <v>6000</v>
      </c>
      <c r="C51" s="75">
        <v>6000</v>
      </c>
      <c r="D51" s="75">
        <v>6000</v>
      </c>
      <c r="E51" s="75">
        <v>6000</v>
      </c>
      <c r="F51" s="75">
        <v>6000</v>
      </c>
    </row>
    <row r="52" spans="1:8" ht="15.75" customHeight="1" x14ac:dyDescent="0.3">
      <c r="A52" s="96" t="s">
        <v>155</v>
      </c>
      <c r="B52" s="75">
        <v>30000</v>
      </c>
      <c r="C52" s="75">
        <v>30000</v>
      </c>
      <c r="D52" s="75">
        <v>30000</v>
      </c>
      <c r="E52" s="75">
        <v>30000</v>
      </c>
      <c r="F52" s="75">
        <v>30000</v>
      </c>
      <c r="H52" s="75"/>
    </row>
    <row r="53" spans="1:8" ht="15.75" customHeight="1" x14ac:dyDescent="0.3">
      <c r="A53" s="14"/>
    </row>
    <row r="54" spans="1:8" ht="15.75" customHeight="1" x14ac:dyDescent="0.3">
      <c r="A54" s="96" t="s">
        <v>159</v>
      </c>
      <c r="B54" s="75">
        <v>200000</v>
      </c>
      <c r="C54" s="75">
        <v>600000</v>
      </c>
      <c r="D54" s="75">
        <v>200000</v>
      </c>
      <c r="E54" s="75"/>
      <c r="F54" s="75"/>
      <c r="H54" s="75">
        <f t="shared" ref="H54:H55" si="8">SUM(B54:F54)</f>
        <v>1000000</v>
      </c>
    </row>
    <row r="55" spans="1:8" ht="15.75" customHeight="1" x14ac:dyDescent="0.3">
      <c r="A55" s="96" t="s">
        <v>160</v>
      </c>
      <c r="B55" s="114">
        <f t="shared" ref="B55:F55" si="9">B49*B52</f>
        <v>990000</v>
      </c>
      <c r="C55" s="114">
        <f t="shared" si="9"/>
        <v>3000000</v>
      </c>
      <c r="D55" s="114">
        <f t="shared" si="9"/>
        <v>990000</v>
      </c>
      <c r="E55" s="114">
        <f t="shared" si="9"/>
        <v>0</v>
      </c>
      <c r="F55" s="114">
        <f t="shared" si="9"/>
        <v>0</v>
      </c>
      <c r="H55" s="75">
        <f t="shared" si="8"/>
        <v>4980000</v>
      </c>
    </row>
    <row r="56" spans="1:8" ht="15.75" customHeight="1" x14ac:dyDescent="0.3">
      <c r="A56" s="14"/>
    </row>
    <row r="57" spans="1:8" ht="15.75" customHeight="1" x14ac:dyDescent="0.3">
      <c r="A57" s="96" t="s">
        <v>8</v>
      </c>
      <c r="B57" s="8">
        <f t="shared" ref="B57:F57" si="10">(B55-B54)/B54</f>
        <v>3.95</v>
      </c>
      <c r="C57" s="8">
        <f t="shared" si="10"/>
        <v>4</v>
      </c>
      <c r="D57" s="8">
        <f t="shared" si="10"/>
        <v>3.95</v>
      </c>
      <c r="E57" s="8" t="e">
        <f t="shared" si="10"/>
        <v>#DIV/0!</v>
      </c>
      <c r="F57" s="8" t="e">
        <f t="shared" si="10"/>
        <v>#DIV/0!</v>
      </c>
    </row>
    <row r="58" spans="1:8" ht="15.75" customHeight="1" x14ac:dyDescent="0.25"/>
    <row r="59" spans="1:8" ht="15.75" customHeight="1" x14ac:dyDescent="0.3">
      <c r="A59" s="14" t="s">
        <v>190</v>
      </c>
    </row>
    <row r="60" spans="1:8" ht="15.75" customHeight="1" x14ac:dyDescent="0.3">
      <c r="A60" s="96" t="s">
        <v>159</v>
      </c>
      <c r="B60" s="75">
        <f t="shared" ref="B60:B61" si="11">B54+C54+D54+E54+F54</f>
        <v>1000000</v>
      </c>
    </row>
    <row r="61" spans="1:8" ht="15.75" customHeight="1" x14ac:dyDescent="0.3">
      <c r="A61" s="96" t="s">
        <v>160</v>
      </c>
      <c r="B61" s="75">
        <f t="shared" si="11"/>
        <v>4980000</v>
      </c>
    </row>
    <row r="62" spans="1:8" ht="15.75" customHeight="1" x14ac:dyDescent="0.3">
      <c r="A62" s="14"/>
    </row>
    <row r="63" spans="1:8" ht="15.75" customHeight="1" x14ac:dyDescent="0.3">
      <c r="A63" s="96" t="s">
        <v>8</v>
      </c>
      <c r="B63" s="8">
        <f>(B61-B60)/B60</f>
        <v>3.98</v>
      </c>
    </row>
    <row r="64" spans="1:8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B1000"/>
  <sheetViews>
    <sheetView workbookViewId="0"/>
  </sheetViews>
  <sheetFormatPr defaultColWidth="12.6328125" defaultRowHeight="15" customHeight="1" x14ac:dyDescent="0.25"/>
  <cols>
    <col min="1" max="1" width="25.453125" customWidth="1"/>
    <col min="2" max="5" width="12.6328125" customWidth="1"/>
    <col min="6" max="6" width="15.6328125" customWidth="1"/>
    <col min="7" max="7" width="14" customWidth="1"/>
    <col min="8" max="8" width="14.6328125" customWidth="1"/>
    <col min="9" max="9" width="14" customWidth="1"/>
    <col min="10" max="11" width="17.08984375" customWidth="1"/>
    <col min="12" max="13" width="18.6328125" customWidth="1"/>
  </cols>
  <sheetData>
    <row r="1" spans="1:28" ht="15.75" customHeight="1" x14ac:dyDescent="0.25">
      <c r="A1" s="5" t="s">
        <v>191</v>
      </c>
    </row>
    <row r="2" spans="1:28" ht="15.75" customHeight="1" x14ac:dyDescent="0.25"/>
    <row r="3" spans="1:28" ht="15.75" customHeight="1" x14ac:dyDescent="0.25">
      <c r="A3" s="5" t="s">
        <v>192</v>
      </c>
    </row>
    <row r="4" spans="1:28" ht="15.75" customHeight="1" x14ac:dyDescent="0.25"/>
    <row r="5" spans="1:28" ht="15.75" customHeight="1" x14ac:dyDescent="0.25">
      <c r="A5" s="5" t="s">
        <v>193</v>
      </c>
    </row>
    <row r="6" spans="1:28" ht="15.75" customHeight="1" x14ac:dyDescent="0.3">
      <c r="A6" s="115" t="s">
        <v>194</v>
      </c>
    </row>
    <row r="7" spans="1:28" ht="15.75" customHeight="1" x14ac:dyDescent="0.3">
      <c r="A7" s="115" t="s">
        <v>195</v>
      </c>
    </row>
    <row r="8" spans="1:28" ht="15.75" customHeight="1" x14ac:dyDescent="0.3">
      <c r="A8" s="115" t="s">
        <v>196</v>
      </c>
    </row>
    <row r="9" spans="1:28" ht="15.75" customHeight="1" x14ac:dyDescent="0.3">
      <c r="A9" s="115" t="s">
        <v>197</v>
      </c>
    </row>
    <row r="10" spans="1:28" ht="15.75" customHeight="1" x14ac:dyDescent="0.25"/>
    <row r="11" spans="1:28" ht="15.75" customHeight="1" x14ac:dyDescent="0.3">
      <c r="A11" s="116" t="s">
        <v>198</v>
      </c>
    </row>
    <row r="12" spans="1:28" ht="15.75" customHeight="1" x14ac:dyDescent="0.25"/>
    <row r="13" spans="1:28" ht="15.75" customHeight="1" x14ac:dyDescent="0.25">
      <c r="A13" s="117" t="s">
        <v>199</v>
      </c>
      <c r="B13" s="117" t="s">
        <v>37</v>
      </c>
      <c r="C13" s="117" t="s">
        <v>200</v>
      </c>
      <c r="D13" s="118" t="s">
        <v>201</v>
      </c>
      <c r="E13" s="119" t="s">
        <v>202</v>
      </c>
      <c r="F13" s="120"/>
      <c r="G13" s="121"/>
      <c r="H13" s="122"/>
      <c r="I13" s="121"/>
      <c r="J13" s="121"/>
      <c r="K13" s="121"/>
      <c r="L13" s="121"/>
      <c r="M13" s="121"/>
      <c r="N13" s="121"/>
      <c r="O13" s="121"/>
      <c r="P13" s="121"/>
      <c r="Q13" s="121"/>
      <c r="R13" s="121"/>
      <c r="S13" s="121"/>
      <c r="T13" s="121"/>
      <c r="U13" s="121"/>
      <c r="V13" s="121"/>
      <c r="W13" s="121"/>
      <c r="X13" s="121"/>
      <c r="Y13" s="121"/>
      <c r="Z13" s="121"/>
      <c r="AA13" s="121"/>
      <c r="AB13" s="121"/>
    </row>
    <row r="14" spans="1:28" ht="15.75" customHeight="1" x14ac:dyDescent="0.25">
      <c r="A14" s="123" t="s">
        <v>203</v>
      </c>
      <c r="B14" s="5">
        <v>5250</v>
      </c>
      <c r="C14" s="8">
        <f t="shared" ref="C14:C21" si="0">D14/B14</f>
        <v>3.0476190476190476E-2</v>
      </c>
      <c r="D14" s="13">
        <v>160</v>
      </c>
      <c r="E14" s="124">
        <v>124100</v>
      </c>
      <c r="F14" s="13"/>
    </row>
    <row r="15" spans="1:28" ht="15.75" customHeight="1" x14ac:dyDescent="0.25">
      <c r="A15" s="123" t="s">
        <v>204</v>
      </c>
      <c r="B15" s="5">
        <v>3440</v>
      </c>
      <c r="C15" s="8">
        <f t="shared" si="0"/>
        <v>4.0697674418604654E-2</v>
      </c>
      <c r="D15" s="13">
        <v>140</v>
      </c>
      <c r="E15" s="124"/>
      <c r="F15" s="13"/>
    </row>
    <row r="16" spans="1:28" ht="15.75" customHeight="1" x14ac:dyDescent="0.25">
      <c r="A16" s="123" t="s">
        <v>205</v>
      </c>
      <c r="B16" s="5">
        <v>1760</v>
      </c>
      <c r="C16" s="8">
        <f t="shared" si="0"/>
        <v>1.7045454545454544E-2</v>
      </c>
      <c r="D16" s="13">
        <v>30</v>
      </c>
      <c r="E16" s="124">
        <v>50000</v>
      </c>
      <c r="F16" s="13"/>
    </row>
    <row r="17" spans="1:8" ht="15.75" customHeight="1" x14ac:dyDescent="0.25">
      <c r="A17" s="123" t="s">
        <v>206</v>
      </c>
      <c r="B17" s="5">
        <v>9280</v>
      </c>
      <c r="C17" s="8">
        <f t="shared" si="0"/>
        <v>4.2025862068965518E-2</v>
      </c>
      <c r="D17" s="13">
        <v>390</v>
      </c>
      <c r="E17" s="124"/>
      <c r="F17" s="13"/>
    </row>
    <row r="18" spans="1:8" ht="15.75" customHeight="1" x14ac:dyDescent="0.25">
      <c r="A18" s="123" t="s">
        <v>207</v>
      </c>
      <c r="B18" s="5">
        <v>12100</v>
      </c>
      <c r="C18" s="8">
        <f t="shared" si="0"/>
        <v>3.4710743801652892E-2</v>
      </c>
      <c r="D18" s="13">
        <v>420</v>
      </c>
      <c r="E18" s="124"/>
      <c r="F18" s="13"/>
    </row>
    <row r="19" spans="1:8" ht="15.75" customHeight="1" x14ac:dyDescent="0.25">
      <c r="A19" s="123" t="s">
        <v>208</v>
      </c>
      <c r="B19" s="5">
        <v>23100</v>
      </c>
      <c r="C19" s="8">
        <f t="shared" si="0"/>
        <v>3.0735930735930735E-2</v>
      </c>
      <c r="D19" s="13">
        <v>710</v>
      </c>
      <c r="E19" s="124">
        <v>550000</v>
      </c>
      <c r="F19" s="13"/>
    </row>
    <row r="20" spans="1:8" ht="15.75" customHeight="1" x14ac:dyDescent="0.25">
      <c r="A20" s="123" t="s">
        <v>209</v>
      </c>
      <c r="B20" s="5">
        <v>8550</v>
      </c>
      <c r="C20" s="8">
        <f t="shared" si="0"/>
        <v>2.2222222222222223E-2</v>
      </c>
      <c r="D20" s="13">
        <v>190</v>
      </c>
      <c r="E20" s="124">
        <v>152100</v>
      </c>
      <c r="F20" s="13"/>
    </row>
    <row r="21" spans="1:8" ht="15.75" customHeight="1" x14ac:dyDescent="0.25">
      <c r="A21" s="123" t="s">
        <v>210</v>
      </c>
      <c r="B21" s="5">
        <v>3210</v>
      </c>
      <c r="C21" s="8">
        <f t="shared" si="0"/>
        <v>1.2461059190031152E-2</v>
      </c>
      <c r="D21" s="13">
        <v>40</v>
      </c>
      <c r="E21" s="124"/>
      <c r="F21" s="13"/>
    </row>
    <row r="22" spans="1:8" ht="15.75" customHeight="1" x14ac:dyDescent="0.25">
      <c r="A22" s="9"/>
      <c r="B22" s="3">
        <f>SUM(B14:B21)</f>
        <v>66690</v>
      </c>
      <c r="C22" s="3"/>
      <c r="D22" s="125">
        <f t="shared" ref="D22:E22" si="1">SUM(D14:D21)</f>
        <v>2080</v>
      </c>
      <c r="E22" s="126">
        <f t="shared" si="1"/>
        <v>876200</v>
      </c>
    </row>
    <row r="23" spans="1:8" ht="15.75" customHeight="1" x14ac:dyDescent="0.25"/>
    <row r="24" spans="1:8" ht="15.75" customHeight="1" x14ac:dyDescent="0.25">
      <c r="A24" s="5" t="s">
        <v>211</v>
      </c>
    </row>
    <row r="25" spans="1:8" ht="15.75" customHeight="1" x14ac:dyDescent="0.25">
      <c r="A25" s="5" t="s">
        <v>212</v>
      </c>
    </row>
    <row r="26" spans="1:8" ht="15.75" customHeight="1" x14ac:dyDescent="0.25"/>
    <row r="27" spans="1:8" ht="15.75" customHeight="1" x14ac:dyDescent="0.25"/>
    <row r="28" spans="1:8" ht="15.75" customHeight="1" x14ac:dyDescent="0.3">
      <c r="A28" s="127" t="s">
        <v>213</v>
      </c>
    </row>
    <row r="29" spans="1:8" ht="15.75" customHeight="1" x14ac:dyDescent="0.25">
      <c r="A29" s="128" t="s">
        <v>214</v>
      </c>
      <c r="B29" s="128" t="s">
        <v>215</v>
      </c>
      <c r="C29" s="128" t="s">
        <v>216</v>
      </c>
      <c r="D29" s="128" t="s">
        <v>217</v>
      </c>
      <c r="E29" s="128" t="s">
        <v>218</v>
      </c>
      <c r="F29" s="128" t="s">
        <v>219</v>
      </c>
      <c r="G29" s="128" t="s">
        <v>220</v>
      </c>
      <c r="H29" s="128" t="s">
        <v>221</v>
      </c>
    </row>
    <row r="30" spans="1:8" ht="15.75" customHeight="1" x14ac:dyDescent="0.25">
      <c r="A30" s="23">
        <v>54</v>
      </c>
      <c r="B30" s="23">
        <v>29</v>
      </c>
      <c r="C30" s="129">
        <v>12</v>
      </c>
      <c r="D30" s="26">
        <v>22812000</v>
      </c>
      <c r="E30" s="23">
        <v>4</v>
      </c>
      <c r="F30" s="26">
        <v>884000</v>
      </c>
      <c r="G30" s="23">
        <v>9</v>
      </c>
      <c r="H30" s="26">
        <v>2745000</v>
      </c>
    </row>
    <row r="31" spans="1:8" ht="15.75" customHeight="1" x14ac:dyDescent="0.25"/>
    <row r="32" spans="1:8" ht="15.75" customHeight="1" x14ac:dyDescent="0.25"/>
    <row r="33" spans="1:4" ht="15.75" customHeight="1" x14ac:dyDescent="0.4">
      <c r="A33" s="28" t="s">
        <v>144</v>
      </c>
    </row>
    <row r="34" spans="1:4" ht="15.75" customHeight="1" x14ac:dyDescent="0.25">
      <c r="A34" s="5" t="s">
        <v>222</v>
      </c>
    </row>
    <row r="35" spans="1:4" ht="15.75" customHeight="1" x14ac:dyDescent="0.25"/>
    <row r="36" spans="1:4" ht="15.75" customHeight="1" x14ac:dyDescent="0.25">
      <c r="A36" s="4" t="s">
        <v>223</v>
      </c>
      <c r="B36" s="97"/>
      <c r="C36" s="5" t="s">
        <v>224</v>
      </c>
    </row>
    <row r="37" spans="1:4" ht="15.75" customHeight="1" x14ac:dyDescent="0.25">
      <c r="A37" s="4" t="s">
        <v>225</v>
      </c>
      <c r="B37" s="97"/>
      <c r="C37" s="5" t="s">
        <v>226</v>
      </c>
    </row>
    <row r="38" spans="1:4" ht="15.75" customHeight="1" x14ac:dyDescent="0.25">
      <c r="A38" s="4" t="s">
        <v>227</v>
      </c>
      <c r="B38" s="97"/>
      <c r="C38" s="5" t="s">
        <v>228</v>
      </c>
      <c r="D38" s="6"/>
    </row>
    <row r="39" spans="1:4" ht="15.75" customHeight="1" x14ac:dyDescent="0.25">
      <c r="A39" s="4" t="s">
        <v>229</v>
      </c>
      <c r="B39" s="97"/>
      <c r="C39" s="5" t="s">
        <v>230</v>
      </c>
    </row>
    <row r="40" spans="1:4" ht="15.75" customHeight="1" x14ac:dyDescent="0.25">
      <c r="A40" s="4" t="s">
        <v>231</v>
      </c>
      <c r="B40" s="98"/>
      <c r="C40" s="5" t="s">
        <v>232</v>
      </c>
    </row>
    <row r="41" spans="1:4" ht="15.75" customHeight="1" x14ac:dyDescent="0.25"/>
    <row r="42" spans="1:4" ht="15.75" customHeight="1" x14ac:dyDescent="0.25"/>
    <row r="43" spans="1:4" ht="15.75" customHeight="1" x14ac:dyDescent="0.25"/>
    <row r="44" spans="1:4" ht="15.75" customHeight="1" x14ac:dyDescent="0.25"/>
    <row r="45" spans="1:4" ht="15.75" customHeight="1" x14ac:dyDescent="0.25"/>
    <row r="46" spans="1:4" ht="15.75" customHeight="1" x14ac:dyDescent="0.25"/>
    <row r="47" spans="1:4" ht="15.75" customHeight="1" x14ac:dyDescent="0.25"/>
    <row r="48" spans="1:4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Кейс 1</vt:lpstr>
      <vt:lpstr>Кейс 2</vt:lpstr>
      <vt:lpstr>Кейс 4</vt:lpstr>
      <vt:lpstr>Кейс 3.1</vt:lpstr>
      <vt:lpstr>Кейс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2025-10-20T06:29:57Z</dcterms:modified>
</cp:coreProperties>
</file>